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Users\wendy\Documents\Consulting\Tools\ConstructionFinancingTools\"/>
    </mc:Choice>
  </mc:AlternateContent>
  <xr:revisionPtr revIDLastSave="0" documentId="13_ncr:1_{32B4100A-282D-4F0F-8294-8D8B7C3834B4}" xr6:coauthVersionLast="45" xr6:coauthVersionMax="45" xr10:uidLastSave="{00000000-0000-0000-0000-000000000000}"/>
  <bookViews>
    <workbookView xWindow="-110" yWindow="-110" windowWidth="19420" windowHeight="10420" xr2:uid="{F378F68F-BF3B-4E74-8F61-5E10C4CC47FD}"/>
  </bookViews>
  <sheets>
    <sheet name="ConstructionLoan" sheetId="7" r:id="rId1"/>
    <sheet name="Explanation" sheetId="8" r:id="rId2"/>
    <sheet name="Printable Copy" sheetId="10" r:id="rId3"/>
  </sheets>
  <definedNames>
    <definedName name="_xlnm.Print_Area" localSheetId="0">ConstructionLoan!$A$1:$K$21</definedName>
    <definedName name="_xlnm.Print_Area" localSheetId="2">'Printable Copy'!$A$1:$J$33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0" l="1"/>
  <c r="C20" i="10" s="1"/>
  <c r="B21" i="10"/>
  <c r="A21" i="10"/>
  <c r="B20" i="10"/>
  <c r="A20" i="10"/>
  <c r="B19" i="10"/>
  <c r="A19" i="10"/>
  <c r="A22" i="10"/>
  <c r="B20" i="7"/>
  <c r="A7" i="10" l="1"/>
  <c r="B18" i="10"/>
  <c r="A18" i="10"/>
  <c r="B17" i="10"/>
  <c r="I8" i="10" s="1"/>
  <c r="A17" i="10"/>
  <c r="D12" i="7"/>
  <c r="A15" i="10"/>
  <c r="G10" i="10"/>
  <c r="G15" i="10"/>
  <c r="B18" i="7"/>
  <c r="G8" i="10" l="1"/>
  <c r="H8" i="10"/>
  <c r="D10" i="10"/>
  <c r="D13" i="10" l="1"/>
  <c r="H15" i="10" l="1"/>
  <c r="I15" i="10"/>
  <c r="H13" i="10"/>
  <c r="I13" i="10"/>
  <c r="G13" i="10"/>
  <c r="H10" i="10"/>
  <c r="I10" i="10"/>
  <c r="D11" i="10"/>
  <c r="D6" i="10"/>
  <c r="I6" i="10" s="1"/>
  <c r="D7" i="10"/>
  <c r="H7" i="10" s="1"/>
  <c r="D8" i="10"/>
  <c r="D5" i="10"/>
  <c r="D20" i="7"/>
  <c r="B16" i="7"/>
  <c r="I5" i="7"/>
  <c r="I6" i="7"/>
  <c r="I7" i="7"/>
  <c r="B11" i="8"/>
  <c r="B3" i="8"/>
  <c r="A6" i="8"/>
  <c r="I7" i="10" l="1"/>
  <c r="G6" i="10"/>
  <c r="G7" i="10"/>
  <c r="B16" i="10"/>
  <c r="H6" i="10"/>
  <c r="H5" i="10"/>
  <c r="G5" i="10"/>
  <c r="I5" i="10"/>
  <c r="H7" i="7"/>
  <c r="G7" i="7"/>
  <c r="H6" i="7"/>
  <c r="G6" i="7"/>
  <c r="H5" i="7"/>
  <c r="G5" i="7"/>
  <c r="D12" i="10" l="1"/>
  <c r="B17" i="7"/>
  <c r="H8" i="7" l="1"/>
  <c r="I8" i="7"/>
  <c r="G8" i="7"/>
  <c r="I9" i="7"/>
  <c r="I16" i="7" s="1"/>
  <c r="H9" i="7"/>
  <c r="H16" i="7" s="1"/>
  <c r="G9" i="7"/>
  <c r="G16" i="7" l="1"/>
  <c r="B19" i="7"/>
  <c r="I12" i="7"/>
  <c r="D6" i="8" s="1"/>
  <c r="G9" i="10"/>
  <c r="I9" i="10"/>
  <c r="H9" i="10"/>
  <c r="G12" i="7"/>
  <c r="H12" i="7"/>
  <c r="H14" i="7" s="1"/>
  <c r="H17" i="7" s="1"/>
  <c r="B5" i="8" s="1"/>
  <c r="C4" i="8" l="1"/>
  <c r="B21" i="7"/>
  <c r="B22" i="7"/>
  <c r="C20" i="7"/>
  <c r="G14" i="7"/>
  <c r="G17" i="7" s="1"/>
  <c r="B4" i="8" s="1"/>
  <c r="I14" i="7"/>
  <c r="I17" i="7" s="1"/>
  <c r="B6" i="8" s="1"/>
  <c r="G6" i="8"/>
  <c r="C6" i="8"/>
  <c r="G16" i="10"/>
  <c r="G12" i="10"/>
  <c r="G14" i="10" s="1"/>
  <c r="F6" i="8"/>
  <c r="H16" i="10"/>
  <c r="H12" i="10"/>
  <c r="H14" i="10" s="1"/>
  <c r="E6" i="8"/>
  <c r="I12" i="10"/>
  <c r="I14" i="10" s="1"/>
  <c r="I16" i="10"/>
  <c r="C12" i="8"/>
  <c r="G4" i="8"/>
  <c r="F4" i="8"/>
  <c r="D4" i="8"/>
  <c r="E4" i="8"/>
  <c r="G5" i="8"/>
  <c r="D5" i="8"/>
  <c r="F5" i="8"/>
  <c r="E5" i="8"/>
  <c r="C5" i="8"/>
  <c r="F19" i="7" l="1"/>
  <c r="F19" i="10" s="1"/>
  <c r="H17" i="10"/>
  <c r="I17" i="10"/>
  <c r="G17" i="10"/>
</calcChain>
</file>

<file path=xl/sharedStrings.xml><?xml version="1.0" encoding="utf-8"?>
<sst xmlns="http://schemas.openxmlformats.org/spreadsheetml/2006/main" count="86" uniqueCount="52">
  <si>
    <t>Total Development Budget</t>
  </si>
  <si>
    <t>Average amount borrowed</t>
  </si>
  <si>
    <t>Construction Loan Interest</t>
  </si>
  <si>
    <t>Costs Deferred to Permanent Loan Closing</t>
  </si>
  <si>
    <t>Construction Loan Size</t>
  </si>
  <si>
    <t>Tax Credit Equity Yield</t>
  </si>
  <si>
    <t>Total Tax Credits</t>
  </si>
  <si>
    <t>% of Equity in at Construction</t>
  </si>
  <si>
    <t>Average Outstanding Balance</t>
  </si>
  <si>
    <t>Project Specific Information</t>
  </si>
  <si>
    <t>Total Development Cost (TDC)</t>
  </si>
  <si>
    <t>Additional Funding / Subordinate Loans</t>
  </si>
  <si>
    <t>Price Per Credit</t>
  </si>
  <si>
    <t>Equity in at Construction</t>
  </si>
  <si>
    <t>Estimated Project Length (Months)</t>
  </si>
  <si>
    <t>Loan Option 1</t>
  </si>
  <si>
    <t xml:space="preserve">       Less Costs Deferred to Perm</t>
  </si>
  <si>
    <t xml:space="preserve">       Less Subordinate Loans in at Construction</t>
  </si>
  <si>
    <t xml:space="preserve">       Less Equity in at Construction</t>
  </si>
  <si>
    <t>More Info On Average Outstanding Balance</t>
  </si>
  <si>
    <t>Interest Rate</t>
  </si>
  <si>
    <t>Loan Comparison</t>
  </si>
  <si>
    <t>Loan Fee %</t>
  </si>
  <si>
    <t xml:space="preserve">Loan Fee </t>
  </si>
  <si>
    <t>Loan Option 2</t>
  </si>
  <si>
    <t>Cost of Borrowing</t>
  </si>
  <si>
    <t>Add Row</t>
  </si>
  <si>
    <t>Loan Option 3</t>
  </si>
  <si>
    <t>Current Project Timeline</t>
  </si>
  <si>
    <t>Loan Option 1 cost of borrowing</t>
  </si>
  <si>
    <t>Loan Option 2 cost of borrowing</t>
  </si>
  <si>
    <t xml:space="preserve"> Month Delay</t>
  </si>
  <si>
    <t>Month Delay</t>
  </si>
  <si>
    <t>Loan Interest Rate</t>
  </si>
  <si>
    <t>Additional borrowing cost for each month the project is delayed</t>
  </si>
  <si>
    <t>Projects will often be delayed past the original projected end date. Use this tool to see how small changes in Loan Interest Rate will make a project considerably more costly to delay.</t>
  </si>
  <si>
    <t>Total Funding</t>
  </si>
  <si>
    <t>Total Development Cost</t>
  </si>
  <si>
    <t>Click here to see how delays will efffect the cost of borrowing for your project</t>
  </si>
  <si>
    <t>Return to Worksheet</t>
  </si>
  <si>
    <t>Go to Printable Copy</t>
  </si>
  <si>
    <t>Back to worksheet</t>
  </si>
  <si>
    <t xml:space="preserve">· 60% is an industry-standard balance outstanding used in early-stage estimates. If you have a full construction cash flow for your project, change this number to reflect the projected average outstanding calculated in that spreadsheet.
· If your project has a significant amount of soft debt and/or equity available during construction, using a 60% outstanding balance will likely result in an over-sized construction loan interest reserve. This is especially true if the lender requires all other funds be disbursed completely before the construction loan proceeds may be drawn down. In this scenario, you may be able to use a lower % outstanding in the early stages of project planning.
· While most lenders require all soft debt be disbursed ahead of the construction loan, some will allow their loan to be disbursed in equal parts with the other project funding (sometimes referred to as “pari passu”). This type of arrangement may be required by other funders, or may be preferred by project sponsors who are supplying a portion of project funding from their own resources. In a pari passu scenario, the average outstanding balance will tend to be higher, so it is advisable to continue to use at least 60% until you have a more accurate estimate from your construction cash flow.
</t>
  </si>
  <si>
    <t>Surplus (Gap)</t>
  </si>
  <si>
    <t>Construction Financing</t>
  </si>
  <si>
    <t xml:space="preserve">Copyright 2020 Wendy Carter Development Consulting LLC </t>
  </si>
  <si>
    <t>Content developed by Wendy Carter.               Worksheet functionality and data presentation developed by Blake Reynolds.</t>
  </si>
  <si>
    <t>Copyright 2020 Wendy Carter Development Consulting LLC</t>
  </si>
  <si>
    <t>Content developed by Wendy Carter.                         Worksheet functionality and data presentation developed by Blake Reynolds.</t>
  </si>
  <si>
    <t>Subordinate Loans/Grants/Deferred Developer Fee</t>
  </si>
  <si>
    <t>Construction Loan</t>
  </si>
  <si>
    <t>This tool, the free Construction Loan Cost Calculator (CLCC), is owned by Wendy Carter Development Consulting LLC and protected by intellectual property laws. By using the CLCC, you agree that the CLCC is provided solely for informational and educational purposes and that any reliance that you place on the CLCC is strictly at your own risk. Wendy Carter Development Consulting LLC disclaims all warranties and responsibility arising from any reliance placed on the CLCC by any user, or by anyone who may be informed of any of its contents. You further agree that Wendy Carter Development Consulting LLC is not responsible for the consequences of any decisions or actions taken by you or any third party in reliance upon the CLCC.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</si>
</sst>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0.0%"/>
  </numFmts>
  <fonts count="18"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sz val="12"/>
      <color theme="1"/>
      <name val="Calibri"/>
      <family val="2"/>
      <scheme val="minor"/>
    </font>
    <font>
      <b/>
      <sz val="11"/>
      <color rgb="FFFF0000"/>
      <name val="Calibri"/>
      <family val="2"/>
      <scheme val="minor"/>
    </font>
    <font>
      <u/>
      <sz val="14"/>
      <color theme="1"/>
      <name val="Calibri"/>
      <family val="2"/>
      <scheme val="minor"/>
    </font>
    <font>
      <u/>
      <sz val="11"/>
      <color theme="10"/>
      <name val="Calibri"/>
      <family val="2"/>
      <scheme val="minor"/>
    </font>
    <font>
      <b/>
      <u val="singleAccounting"/>
      <sz val="14"/>
      <color theme="1"/>
      <name val="Calibri"/>
      <family val="2"/>
      <scheme val="minor"/>
    </font>
    <font>
      <b/>
      <sz val="16"/>
      <color theme="1"/>
      <name val="Calibri"/>
      <family val="2"/>
      <scheme val="minor"/>
    </font>
    <font>
      <sz val="14"/>
      <color theme="1"/>
      <name val="Calibri"/>
      <family val="2"/>
      <scheme val="minor"/>
    </font>
    <font>
      <b/>
      <sz val="20"/>
      <color theme="1"/>
      <name val="Calibri"/>
      <family val="2"/>
      <scheme val="minor"/>
    </font>
    <font>
      <b/>
      <u/>
      <sz val="12"/>
      <color theme="10"/>
      <name val="Calibri"/>
      <family val="2"/>
      <scheme val="minor"/>
    </font>
    <font>
      <b/>
      <sz val="13"/>
      <color theme="1"/>
      <name val="Calibri"/>
      <family val="2"/>
      <scheme val="minor"/>
    </font>
    <font>
      <u/>
      <sz val="12"/>
      <color theme="1"/>
      <name val="Calibri"/>
      <family val="2"/>
      <scheme val="minor"/>
    </font>
    <font>
      <b/>
      <sz val="8"/>
      <color theme="1"/>
      <name val="Calibri"/>
      <family val="2"/>
      <scheme val="minor"/>
    </font>
    <font>
      <sz val="11"/>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indexed="65"/>
        <bgColor indexed="64"/>
      </patternFill>
    </fill>
  </fills>
  <borders count="4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65">
    <xf numFmtId="0" fontId="0" fillId="0" borderId="0" xfId="0"/>
    <xf numFmtId="0" fontId="0" fillId="3" borderId="0" xfId="0" applyFill="1"/>
    <xf numFmtId="0" fontId="0" fillId="3" borderId="0" xfId="0" applyFill="1" applyBorder="1"/>
    <xf numFmtId="0" fontId="0" fillId="3" borderId="7" xfId="0" applyFill="1" applyBorder="1"/>
    <xf numFmtId="0" fontId="0" fillId="3" borderId="9" xfId="0" applyFill="1" applyBorder="1"/>
    <xf numFmtId="0" fontId="0" fillId="3" borderId="13" xfId="0" applyFill="1" applyBorder="1"/>
    <xf numFmtId="0" fontId="0" fillId="3" borderId="14" xfId="0" applyFill="1" applyBorder="1"/>
    <xf numFmtId="0" fontId="7" fillId="3" borderId="10" xfId="3" applyFill="1" applyBorder="1"/>
    <xf numFmtId="0" fontId="0" fillId="3" borderId="0" xfId="0" applyFill="1" applyAlignment="1">
      <alignment wrapText="1"/>
    </xf>
    <xf numFmtId="0" fontId="0" fillId="0" borderId="0" xfId="0" applyProtection="1">
      <protection locked="0"/>
    </xf>
    <xf numFmtId="0" fontId="0" fillId="3" borderId="0" xfId="0" applyFill="1" applyProtection="1"/>
    <xf numFmtId="0" fontId="0" fillId="3" borderId="0" xfId="0" applyFill="1" applyAlignment="1" applyProtection="1">
      <alignment wrapText="1"/>
    </xf>
    <xf numFmtId="44" fontId="0" fillId="3" borderId="21" xfId="1" applyFont="1" applyFill="1" applyBorder="1" applyProtection="1">
      <protection hidden="1"/>
    </xf>
    <xf numFmtId="0" fontId="0" fillId="3" borderId="0" xfId="0" applyFill="1" applyProtection="1">
      <protection hidden="1"/>
    </xf>
    <xf numFmtId="0" fontId="7" fillId="3" borderId="0" xfId="3" applyFill="1" applyProtection="1">
      <protection hidden="1"/>
    </xf>
    <xf numFmtId="0" fontId="6" fillId="3" borderId="0" xfId="0" applyFont="1" applyFill="1" applyAlignment="1" applyProtection="1">
      <alignment horizontal="left" vertical="center"/>
      <protection hidden="1"/>
    </xf>
    <xf numFmtId="0" fontId="6" fillId="3" borderId="0" xfId="0" applyFont="1" applyFill="1" applyAlignment="1" applyProtection="1">
      <alignment horizontal="center" vertical="center"/>
      <protection hidden="1"/>
    </xf>
    <xf numFmtId="44" fontId="0" fillId="2" borderId="21" xfId="1" applyFont="1" applyFill="1" applyBorder="1" applyProtection="1">
      <protection locked="0" hidden="1"/>
    </xf>
    <xf numFmtId="0" fontId="0" fillId="3" borderId="38" xfId="0" applyFill="1" applyBorder="1" applyAlignment="1" applyProtection="1">
      <alignment horizontal="left"/>
      <protection hidden="1"/>
    </xf>
    <xf numFmtId="44" fontId="0" fillId="3" borderId="39" xfId="0" applyNumberFormat="1" applyFill="1" applyBorder="1" applyProtection="1">
      <protection hidden="1"/>
    </xf>
    <xf numFmtId="44" fontId="0" fillId="3" borderId="40" xfId="0" applyNumberFormat="1" applyFill="1" applyBorder="1" applyProtection="1">
      <protection hidden="1"/>
    </xf>
    <xf numFmtId="44" fontId="0" fillId="3" borderId="41" xfId="0" applyNumberFormat="1" applyFill="1" applyBorder="1" applyProtection="1">
      <protection hidden="1"/>
    </xf>
    <xf numFmtId="44" fontId="0" fillId="2" borderId="21" xfId="1" applyFont="1" applyFill="1" applyBorder="1" applyAlignment="1" applyProtection="1">
      <alignment wrapText="1"/>
      <protection locked="0" hidden="1"/>
    </xf>
    <xf numFmtId="0" fontId="0" fillId="3" borderId="28" xfId="0" applyFill="1" applyBorder="1" applyAlignment="1" applyProtection="1">
      <alignment horizontal="left"/>
      <protection hidden="1"/>
    </xf>
    <xf numFmtId="44" fontId="0" fillId="3" borderId="19" xfId="0" applyNumberFormat="1" applyFill="1" applyBorder="1" applyProtection="1">
      <protection hidden="1"/>
    </xf>
    <xf numFmtId="44" fontId="0" fillId="3" borderId="4" xfId="0" applyNumberFormat="1" applyFill="1" applyBorder="1" applyProtection="1">
      <protection hidden="1"/>
    </xf>
    <xf numFmtId="44" fontId="0" fillId="3" borderId="8" xfId="0" applyNumberFormat="1" applyFill="1" applyBorder="1" applyProtection="1">
      <protection hidden="1"/>
    </xf>
    <xf numFmtId="0" fontId="0" fillId="0" borderId="0" xfId="0" applyProtection="1">
      <protection hidden="1"/>
    </xf>
    <xf numFmtId="0" fontId="0" fillId="2" borderId="23" xfId="0" applyFill="1" applyBorder="1" applyProtection="1">
      <protection locked="0" hidden="1"/>
    </xf>
    <xf numFmtId="0" fontId="0" fillId="3" borderId="0" xfId="0" applyFill="1" applyBorder="1" applyAlignment="1" applyProtection="1">
      <alignment wrapText="1"/>
      <protection hidden="1"/>
    </xf>
    <xf numFmtId="0" fontId="0" fillId="3" borderId="21" xfId="0" applyFill="1" applyBorder="1" applyProtection="1">
      <protection hidden="1"/>
    </xf>
    <xf numFmtId="0" fontId="0" fillId="3" borderId="42" xfId="0" applyFill="1" applyBorder="1" applyAlignment="1" applyProtection="1">
      <alignment horizontal="left"/>
      <protection hidden="1"/>
    </xf>
    <xf numFmtId="44" fontId="3" fillId="3" borderId="19" xfId="0" applyNumberFormat="1" applyFont="1" applyFill="1" applyBorder="1" applyProtection="1">
      <protection hidden="1"/>
    </xf>
    <xf numFmtId="44" fontId="3" fillId="3" borderId="16" xfId="0" applyNumberFormat="1" applyFont="1" applyFill="1" applyBorder="1" applyProtection="1">
      <protection hidden="1"/>
    </xf>
    <xf numFmtId="44" fontId="3" fillId="3" borderId="43" xfId="0" applyNumberFormat="1" applyFont="1" applyFill="1" applyBorder="1" applyProtection="1">
      <protection hidden="1"/>
    </xf>
    <xf numFmtId="44" fontId="0" fillId="2" borderId="24" xfId="1" applyFont="1" applyFill="1" applyBorder="1" applyAlignment="1" applyProtection="1">
      <alignment wrapText="1"/>
      <protection locked="0" hidden="1"/>
    </xf>
    <xf numFmtId="164" fontId="0" fillId="2" borderId="20" xfId="2" applyNumberFormat="1" applyFont="1" applyFill="1" applyBorder="1" applyProtection="1">
      <protection locked="0" hidden="1"/>
    </xf>
    <xf numFmtId="0" fontId="7" fillId="3" borderId="44" xfId="3" applyFill="1" applyBorder="1" applyAlignment="1" applyProtection="1">
      <alignment horizontal="left"/>
      <protection hidden="1"/>
    </xf>
    <xf numFmtId="0" fontId="0" fillId="3" borderId="0" xfId="0" applyFill="1" applyBorder="1" applyProtection="1">
      <protection hidden="1"/>
    </xf>
    <xf numFmtId="0" fontId="0" fillId="3" borderId="9" xfId="0" applyFill="1" applyBorder="1" applyProtection="1">
      <protection hidden="1"/>
    </xf>
    <xf numFmtId="0" fontId="0" fillId="0" borderId="44" xfId="0" applyBorder="1" applyAlignment="1" applyProtection="1">
      <alignment horizontal="left"/>
      <protection hidden="1"/>
    </xf>
    <xf numFmtId="44" fontId="0" fillId="3" borderId="16" xfId="0" applyNumberFormat="1" applyFill="1" applyBorder="1" applyProtection="1">
      <protection hidden="1"/>
    </xf>
    <xf numFmtId="44" fontId="0" fillId="3" borderId="43" xfId="0" applyNumberFormat="1" applyFill="1" applyBorder="1" applyProtection="1">
      <protection hidden="1"/>
    </xf>
    <xf numFmtId="9" fontId="0" fillId="2" borderId="21" xfId="2" applyFont="1" applyFill="1" applyBorder="1" applyProtection="1">
      <protection locked="0" hidden="1"/>
    </xf>
    <xf numFmtId="164" fontId="0" fillId="2" borderId="15" xfId="2" applyNumberFormat="1" applyFont="1" applyFill="1" applyBorder="1" applyProtection="1">
      <protection locked="0" hidden="1"/>
    </xf>
    <xf numFmtId="164" fontId="0" fillId="4" borderId="8" xfId="2" applyNumberFormat="1" applyFont="1" applyFill="1" applyBorder="1" applyProtection="1">
      <protection locked="0" hidden="1"/>
    </xf>
    <xf numFmtId="44" fontId="0" fillId="3" borderId="22" xfId="0" applyNumberFormat="1" applyFill="1" applyBorder="1" applyProtection="1">
      <protection hidden="1"/>
    </xf>
    <xf numFmtId="44" fontId="3" fillId="3" borderId="20" xfId="0" applyNumberFormat="1" applyFont="1" applyFill="1" applyBorder="1" applyProtection="1">
      <protection hidden="1"/>
    </xf>
    <xf numFmtId="44" fontId="3" fillId="3" borderId="18" xfId="0" applyNumberFormat="1" applyFont="1" applyFill="1" applyBorder="1" applyProtection="1">
      <protection hidden="1"/>
    </xf>
    <xf numFmtId="44" fontId="3" fillId="3" borderId="45" xfId="0" applyNumberFormat="1" applyFont="1" applyFill="1" applyBorder="1" applyProtection="1">
      <protection hidden="1"/>
    </xf>
    <xf numFmtId="0" fontId="0" fillId="3" borderId="28" xfId="0" applyFill="1" applyBorder="1" applyAlignment="1" applyProtection="1">
      <alignment wrapText="1"/>
      <protection hidden="1"/>
    </xf>
    <xf numFmtId="44" fontId="0" fillId="3" borderId="20" xfId="0" applyNumberFormat="1" applyFill="1" applyBorder="1" applyAlignment="1" applyProtection="1">
      <alignment horizontal="left" vertical="center" wrapText="1"/>
      <protection hidden="1"/>
    </xf>
    <xf numFmtId="0" fontId="0" fillId="3" borderId="2" xfId="0" applyFill="1" applyBorder="1" applyAlignment="1" applyProtection="1">
      <alignment wrapText="1"/>
      <protection hidden="1"/>
    </xf>
    <xf numFmtId="44" fontId="3" fillId="3" borderId="17" xfId="0" applyNumberFormat="1" applyFont="1" applyFill="1" applyBorder="1" applyProtection="1">
      <protection hidden="1"/>
    </xf>
    <xf numFmtId="44" fontId="3" fillId="3" borderId="46" xfId="0" applyNumberFormat="1" applyFont="1" applyFill="1" applyBorder="1" applyProtection="1">
      <protection hidden="1"/>
    </xf>
    <xf numFmtId="0" fontId="0" fillId="3" borderId="32" xfId="0" applyFill="1" applyBorder="1" applyAlignment="1" applyProtection="1">
      <alignment vertical="center" wrapText="1"/>
      <protection hidden="1"/>
    </xf>
    <xf numFmtId="44" fontId="0" fillId="3" borderId="15" xfId="0" applyNumberFormat="1" applyFill="1" applyBorder="1" applyAlignment="1" applyProtection="1">
      <alignment wrapText="1"/>
      <protection hidden="1"/>
    </xf>
    <xf numFmtId="0" fontId="0" fillId="3" borderId="29" xfId="0" applyFill="1" applyBorder="1" applyAlignment="1" applyProtection="1">
      <alignment horizontal="left"/>
      <protection hidden="1"/>
    </xf>
    <xf numFmtId="44" fontId="8" fillId="3" borderId="31" xfId="0" applyNumberFormat="1" applyFont="1" applyFill="1" applyBorder="1" applyProtection="1">
      <protection hidden="1"/>
    </xf>
    <xf numFmtId="44" fontId="8" fillId="3" borderId="30" xfId="0" applyNumberFormat="1" applyFont="1" applyFill="1" applyBorder="1" applyProtection="1">
      <protection hidden="1"/>
    </xf>
    <xf numFmtId="44" fontId="8" fillId="3" borderId="11" xfId="0" applyNumberFormat="1" applyFont="1" applyFill="1" applyBorder="1" applyProtection="1">
      <protection hidden="1"/>
    </xf>
    <xf numFmtId="0" fontId="0" fillId="3" borderId="28" xfId="0" applyFill="1" applyBorder="1" applyAlignment="1" applyProtection="1">
      <protection hidden="1"/>
    </xf>
    <xf numFmtId="44" fontId="0" fillId="3" borderId="20" xfId="0" applyNumberFormat="1" applyFill="1" applyBorder="1" applyAlignment="1" applyProtection="1">
      <protection hidden="1"/>
    </xf>
    <xf numFmtId="0" fontId="0" fillId="3" borderId="2" xfId="0" applyFill="1" applyBorder="1" applyAlignment="1" applyProtection="1">
      <protection hidden="1"/>
    </xf>
    <xf numFmtId="0" fontId="0" fillId="3" borderId="4" xfId="0" applyFill="1" applyBorder="1" applyProtection="1">
      <protection hidden="1"/>
    </xf>
    <xf numFmtId="44" fontId="3" fillId="3" borderId="4" xfId="0" applyNumberFormat="1" applyFont="1" applyFill="1" applyBorder="1" applyProtection="1">
      <protection hidden="1"/>
    </xf>
    <xf numFmtId="0" fontId="11" fillId="3" borderId="0" xfId="0" applyFont="1" applyFill="1" applyAlignment="1" applyProtection="1">
      <alignment horizontal="center"/>
      <protection hidden="1"/>
    </xf>
    <xf numFmtId="44" fontId="0" fillId="3" borderId="0" xfId="0" applyNumberFormat="1" applyFill="1" applyProtection="1">
      <protection hidden="1"/>
    </xf>
    <xf numFmtId="0" fontId="3" fillId="3" borderId="16" xfId="0" applyFont="1" applyFill="1" applyBorder="1" applyAlignment="1" applyProtection="1">
      <alignment vertical="center"/>
      <protection hidden="1"/>
    </xf>
    <xf numFmtId="0" fontId="3" fillId="3" borderId="1" xfId="0" applyFont="1" applyFill="1" applyBorder="1" applyAlignment="1" applyProtection="1">
      <alignment horizontal="center"/>
      <protection hidden="1"/>
    </xf>
    <xf numFmtId="0" fontId="3" fillId="3" borderId="16" xfId="0" applyFont="1" applyFill="1" applyBorder="1" applyAlignment="1" applyProtection="1">
      <alignment horizontal="center"/>
      <protection hidden="1"/>
    </xf>
    <xf numFmtId="0" fontId="3" fillId="3" borderId="17" xfId="0" applyFont="1" applyFill="1" applyBorder="1" applyAlignment="1" applyProtection="1">
      <alignment horizontal="center" vertical="center"/>
      <protection hidden="1"/>
    </xf>
    <xf numFmtId="0" fontId="3" fillId="3" borderId="3" xfId="0" applyFont="1" applyFill="1" applyBorder="1" applyAlignment="1" applyProtection="1">
      <alignment horizontal="center"/>
      <protection hidden="1"/>
    </xf>
    <xf numFmtId="0" fontId="3" fillId="3" borderId="17" xfId="0" applyFont="1" applyFill="1" applyBorder="1" applyAlignment="1" applyProtection="1">
      <alignment horizontal="center"/>
      <protection hidden="1"/>
    </xf>
    <xf numFmtId="0" fontId="10" fillId="3" borderId="4" xfId="0" applyFont="1" applyFill="1" applyBorder="1" applyAlignment="1" applyProtection="1">
      <alignment horizontal="center"/>
      <protection hidden="1"/>
    </xf>
    <xf numFmtId="44" fontId="0" fillId="3" borderId="4" xfId="1" applyFont="1" applyFill="1" applyBorder="1" applyProtection="1">
      <protection hidden="1"/>
    </xf>
    <xf numFmtId="0" fontId="3" fillId="3" borderId="25" xfId="0" applyFont="1" applyFill="1" applyBorder="1" applyAlignment="1" applyProtection="1">
      <alignment horizontal="center"/>
      <protection hidden="1"/>
    </xf>
    <xf numFmtId="0" fontId="0" fillId="3" borderId="26" xfId="0" applyFill="1" applyBorder="1" applyProtection="1">
      <protection locked="0" hidden="1"/>
    </xf>
    <xf numFmtId="0" fontId="12" fillId="3" borderId="0" xfId="3" applyFont="1" applyFill="1" applyAlignment="1" applyProtection="1">
      <alignment horizontal="center"/>
      <protection hidden="1"/>
    </xf>
    <xf numFmtId="164" fontId="2" fillId="3" borderId="26" xfId="2" applyNumberFormat="1" applyFont="1" applyFill="1" applyBorder="1" applyAlignment="1" applyProtection="1">
      <alignment horizontal="right" vertical="center"/>
      <protection locked="0" hidden="1"/>
    </xf>
    <xf numFmtId="0" fontId="0" fillId="3" borderId="27" xfId="0" applyFill="1" applyBorder="1" applyProtection="1">
      <protection hidden="1"/>
    </xf>
    <xf numFmtId="44" fontId="0" fillId="3" borderId="24" xfId="1" applyFont="1" applyFill="1" applyBorder="1" applyAlignment="1" applyProtection="1">
      <alignment wrapText="1"/>
      <protection hidden="1"/>
    </xf>
    <xf numFmtId="44" fontId="0" fillId="3" borderId="14" xfId="1" applyFont="1" applyFill="1" applyBorder="1" applyAlignment="1" applyProtection="1">
      <alignment wrapText="1"/>
      <protection hidden="1"/>
    </xf>
    <xf numFmtId="0" fontId="0" fillId="3" borderId="32" xfId="0" applyFill="1" applyBorder="1" applyAlignment="1" applyProtection="1">
      <alignment wrapText="1"/>
      <protection hidden="1"/>
    </xf>
    <xf numFmtId="0" fontId="14" fillId="3" borderId="0" xfId="0" applyFont="1" applyFill="1" applyProtection="1">
      <protection hidden="1"/>
    </xf>
    <xf numFmtId="10" fontId="0" fillId="2" borderId="20" xfId="2" applyNumberFormat="1" applyFont="1" applyFill="1" applyBorder="1" applyProtection="1">
      <protection locked="0" hidden="1"/>
    </xf>
    <xf numFmtId="10" fontId="0" fillId="2" borderId="15" xfId="2" applyNumberFormat="1" applyFont="1" applyFill="1" applyBorder="1" applyProtection="1">
      <protection locked="0" hidden="1"/>
    </xf>
    <xf numFmtId="10" fontId="0" fillId="4" borderId="8" xfId="2" applyNumberFormat="1" applyFont="1" applyFill="1" applyBorder="1" applyProtection="1">
      <protection locked="0" hidden="1"/>
    </xf>
    <xf numFmtId="44" fontId="0" fillId="2" borderId="21" xfId="1" applyFont="1" applyFill="1" applyBorder="1" applyProtection="1">
      <protection hidden="1"/>
    </xf>
    <xf numFmtId="44" fontId="0" fillId="2" borderId="24" xfId="1" applyFont="1" applyFill="1" applyBorder="1" applyAlignment="1" applyProtection="1">
      <alignment wrapText="1"/>
      <protection hidden="1"/>
    </xf>
    <xf numFmtId="164" fontId="0" fillId="2" borderId="20" xfId="2" applyNumberFormat="1" applyFont="1" applyFill="1" applyBorder="1" applyProtection="1">
      <protection hidden="1"/>
    </xf>
    <xf numFmtId="9" fontId="0" fillId="2" borderId="24" xfId="1" applyNumberFormat="1" applyFont="1" applyFill="1" applyBorder="1" applyAlignment="1" applyProtection="1">
      <alignment wrapText="1"/>
      <protection hidden="1"/>
    </xf>
    <xf numFmtId="10" fontId="0" fillId="2" borderId="20" xfId="2" applyNumberFormat="1" applyFont="1" applyFill="1" applyBorder="1" applyProtection="1">
      <protection hidden="1"/>
    </xf>
    <xf numFmtId="0" fontId="0" fillId="3" borderId="0" xfId="0" applyFill="1" applyProtection="1">
      <protection locked="0" hidden="1"/>
    </xf>
    <xf numFmtId="0" fontId="7" fillId="3" borderId="0" xfId="3" applyFill="1" applyProtection="1">
      <protection locked="0"/>
    </xf>
    <xf numFmtId="44" fontId="0" fillId="3" borderId="4" xfId="0" applyNumberFormat="1" applyFill="1" applyBorder="1" applyAlignment="1" applyProtection="1">
      <alignment horizontal="left" vertical="center" wrapText="1"/>
      <protection hidden="1"/>
    </xf>
    <xf numFmtId="0" fontId="0" fillId="3" borderId="0" xfId="0" applyFill="1" applyBorder="1" applyAlignment="1" applyProtection="1">
      <protection hidden="1"/>
    </xf>
    <xf numFmtId="0" fontId="0" fillId="5" borderId="0" xfId="0" applyFill="1" applyBorder="1"/>
    <xf numFmtId="0" fontId="0" fillId="5" borderId="0" xfId="0" applyFill="1" applyBorder="1" applyAlignment="1" applyProtection="1">
      <protection hidden="1"/>
    </xf>
    <xf numFmtId="41" fontId="0" fillId="2" borderId="21" xfId="1" applyNumberFormat="1" applyFont="1" applyFill="1" applyBorder="1" applyProtection="1">
      <protection hidden="1"/>
    </xf>
    <xf numFmtId="44" fontId="0" fillId="3" borderId="4" xfId="0" applyNumberFormat="1" applyFont="1" applyFill="1" applyBorder="1" applyProtection="1">
      <protection hidden="1"/>
    </xf>
    <xf numFmtId="44" fontId="3" fillId="3" borderId="0" xfId="0" applyNumberFormat="1" applyFont="1" applyFill="1" applyProtection="1">
      <protection hidden="1"/>
    </xf>
    <xf numFmtId="0" fontId="17" fillId="3" borderId="0" xfId="0" applyFont="1" applyFill="1" applyProtection="1">
      <protection hidden="1"/>
    </xf>
    <xf numFmtId="0" fontId="0" fillId="3" borderId="0" xfId="0" applyFill="1" applyAlignment="1" applyProtection="1">
      <alignment horizontal="center" wrapText="1"/>
      <protection hidden="1"/>
    </xf>
    <xf numFmtId="0" fontId="0" fillId="0" borderId="0" xfId="0" applyAlignment="1">
      <alignment horizontal="center" wrapText="1"/>
    </xf>
    <xf numFmtId="0" fontId="15" fillId="3" borderId="0" xfId="0" applyFont="1" applyFill="1" applyAlignment="1" applyProtection="1">
      <alignment wrapText="1"/>
      <protection hidden="1"/>
    </xf>
    <xf numFmtId="0" fontId="15" fillId="0" borderId="0" xfId="0" applyFont="1" applyAlignment="1">
      <alignment wrapText="1"/>
    </xf>
    <xf numFmtId="0" fontId="5" fillId="3" borderId="0" xfId="0" applyFont="1" applyFill="1" applyAlignment="1" applyProtection="1">
      <alignment horizontal="center" wrapText="1"/>
      <protection hidden="1"/>
    </xf>
    <xf numFmtId="0" fontId="12" fillId="3" borderId="25" xfId="3" applyFont="1" applyFill="1" applyBorder="1" applyAlignment="1" applyProtection="1">
      <alignment horizontal="center" vertical="center" wrapText="1"/>
      <protection hidden="1"/>
    </xf>
    <xf numFmtId="0" fontId="12" fillId="3" borderId="26" xfId="3" applyFont="1" applyFill="1" applyBorder="1" applyAlignment="1" applyProtection="1">
      <alignment horizontal="center" vertical="center" wrapText="1"/>
      <protection hidden="1"/>
    </xf>
    <xf numFmtId="0" fontId="12" fillId="3" borderId="27" xfId="3" applyFont="1" applyFill="1" applyBorder="1" applyAlignment="1" applyProtection="1">
      <alignment horizontal="center" vertical="center" wrapText="1"/>
      <protection hidden="1"/>
    </xf>
    <xf numFmtId="0" fontId="9" fillId="3" borderId="0" xfId="0" applyFont="1" applyFill="1" applyAlignment="1" applyProtection="1">
      <alignment horizontal="center" vertical="top" wrapText="1"/>
      <protection hidden="1"/>
    </xf>
    <xf numFmtId="0" fontId="6" fillId="3" borderId="35" xfId="0" applyFont="1" applyFill="1" applyBorder="1" applyAlignment="1" applyProtection="1">
      <alignment horizontal="center" vertical="center"/>
      <protection hidden="1"/>
    </xf>
    <xf numFmtId="0" fontId="6" fillId="3" borderId="36" xfId="0" applyFont="1" applyFill="1" applyBorder="1" applyAlignment="1" applyProtection="1">
      <alignment horizontal="center" vertical="center"/>
      <protection hidden="1"/>
    </xf>
    <xf numFmtId="0" fontId="6" fillId="3" borderId="37" xfId="0" applyFont="1" applyFill="1" applyBorder="1" applyAlignment="1" applyProtection="1">
      <alignment horizontal="center" vertical="center"/>
      <protection hidden="1"/>
    </xf>
    <xf numFmtId="0" fontId="0" fillId="3" borderId="32" xfId="0" applyFill="1" applyBorder="1" applyAlignment="1" applyProtection="1">
      <alignment horizontal="left"/>
      <protection hidden="1"/>
    </xf>
    <xf numFmtId="0" fontId="0" fillId="3" borderId="20" xfId="0" applyFill="1" applyBorder="1" applyAlignment="1" applyProtection="1">
      <alignment horizontal="left"/>
      <protection hidden="1"/>
    </xf>
    <xf numFmtId="0" fontId="0" fillId="3" borderId="19" xfId="0" applyFill="1" applyBorder="1" applyAlignment="1" applyProtection="1">
      <alignment horizontal="left"/>
      <protection hidden="1"/>
    </xf>
    <xf numFmtId="0" fontId="0" fillId="3" borderId="32" xfId="0" applyFill="1" applyBorder="1" applyAlignment="1" applyProtection="1">
      <alignment horizontal="left" wrapText="1"/>
      <protection hidden="1"/>
    </xf>
    <xf numFmtId="0" fontId="0" fillId="3" borderId="20" xfId="0" applyFill="1" applyBorder="1" applyAlignment="1" applyProtection="1">
      <alignment horizontal="left" wrapText="1"/>
      <protection hidden="1"/>
    </xf>
    <xf numFmtId="0" fontId="0" fillId="3" borderId="19" xfId="0" applyFill="1" applyBorder="1" applyAlignment="1" applyProtection="1">
      <alignment horizontal="left" wrapText="1"/>
      <protection hidden="1"/>
    </xf>
    <xf numFmtId="0" fontId="0" fillId="0" borderId="32" xfId="0" applyBorder="1" applyAlignment="1" applyProtection="1">
      <alignment horizontal="left"/>
      <protection hidden="1"/>
    </xf>
    <xf numFmtId="0" fontId="0" fillId="0" borderId="20" xfId="0" applyBorder="1" applyAlignment="1" applyProtection="1">
      <alignment horizontal="left"/>
      <protection hidden="1"/>
    </xf>
    <xf numFmtId="0" fontId="0" fillId="0" borderId="19" xfId="0" applyBorder="1" applyAlignment="1" applyProtection="1">
      <alignment horizontal="left"/>
      <protection hidden="1"/>
    </xf>
    <xf numFmtId="0" fontId="0" fillId="3" borderId="32" xfId="0" applyFill="1" applyBorder="1" applyAlignment="1" applyProtection="1">
      <alignment wrapText="1"/>
      <protection hidden="1"/>
    </xf>
    <xf numFmtId="0" fontId="0" fillId="3" borderId="20" xfId="0" applyFill="1" applyBorder="1" applyAlignment="1" applyProtection="1">
      <alignment wrapText="1"/>
      <protection hidden="1"/>
    </xf>
    <xf numFmtId="0" fontId="0" fillId="3" borderId="19" xfId="0" applyFill="1" applyBorder="1" applyAlignment="1" applyProtection="1">
      <alignment wrapText="1"/>
      <protection hidden="1"/>
    </xf>
    <xf numFmtId="0" fontId="0" fillId="3" borderId="32" xfId="0" applyFill="1" applyBorder="1" applyProtection="1">
      <protection hidden="1"/>
    </xf>
    <xf numFmtId="0" fontId="0" fillId="3" borderId="20" xfId="0" applyFill="1" applyBorder="1" applyProtection="1">
      <protection hidden="1"/>
    </xf>
    <xf numFmtId="0" fontId="0" fillId="3" borderId="19" xfId="0" applyFill="1" applyBorder="1" applyProtection="1">
      <protection hidden="1"/>
    </xf>
    <xf numFmtId="0" fontId="0" fillId="3" borderId="33" xfId="0" applyFill="1" applyBorder="1" applyProtection="1">
      <protection hidden="1"/>
    </xf>
    <xf numFmtId="0" fontId="0" fillId="3" borderId="34" xfId="0" applyFill="1" applyBorder="1" applyProtection="1">
      <protection hidden="1"/>
    </xf>
    <xf numFmtId="0" fontId="0" fillId="3" borderId="31" xfId="0" applyFill="1" applyBorder="1" applyProtection="1">
      <protection hidden="1"/>
    </xf>
    <xf numFmtId="0" fontId="6" fillId="3" borderId="5" xfId="0" applyFont="1" applyFill="1" applyBorder="1" applyAlignment="1">
      <alignment horizontal="center"/>
    </xf>
    <xf numFmtId="0" fontId="6" fillId="3" borderId="12" xfId="0" applyFont="1" applyFill="1" applyBorder="1" applyAlignment="1">
      <alignment horizontal="center"/>
    </xf>
    <xf numFmtId="0" fontId="6" fillId="3" borderId="6" xfId="0" applyFont="1" applyFill="1" applyBorder="1" applyAlignment="1">
      <alignment horizontal="center"/>
    </xf>
    <xf numFmtId="0" fontId="4" fillId="3" borderId="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9" xfId="0" applyFont="1" applyFill="1" applyBorder="1" applyAlignment="1">
      <alignment horizontal="left" vertical="top" wrapText="1"/>
    </xf>
    <xf numFmtId="0" fontId="3" fillId="3" borderId="5" xfId="0" applyFont="1" applyFill="1" applyBorder="1" applyAlignment="1" applyProtection="1">
      <alignment horizontal="center" wrapText="1"/>
      <protection hidden="1"/>
    </xf>
    <xf numFmtId="0" fontId="3" fillId="3" borderId="6" xfId="0" applyFont="1" applyFill="1" applyBorder="1" applyAlignment="1" applyProtection="1">
      <alignment horizontal="center" wrapText="1"/>
      <protection hidden="1"/>
    </xf>
    <xf numFmtId="0" fontId="3" fillId="3" borderId="7" xfId="0" applyFont="1" applyFill="1" applyBorder="1" applyAlignment="1" applyProtection="1">
      <alignment horizontal="center" wrapText="1"/>
      <protection hidden="1"/>
    </xf>
    <xf numFmtId="0" fontId="3" fillId="3" borderId="9" xfId="0" applyFont="1" applyFill="1" applyBorder="1" applyAlignment="1" applyProtection="1">
      <alignment horizontal="center" wrapText="1"/>
      <protection hidden="1"/>
    </xf>
    <xf numFmtId="44" fontId="3" fillId="3" borderId="7" xfId="0" applyNumberFormat="1" applyFont="1" applyFill="1" applyBorder="1" applyAlignment="1" applyProtection="1">
      <alignment horizontal="left" vertical="center"/>
      <protection hidden="1"/>
    </xf>
    <xf numFmtId="44" fontId="3" fillId="3" borderId="9" xfId="0" applyNumberFormat="1" applyFont="1" applyFill="1" applyBorder="1" applyAlignment="1" applyProtection="1">
      <alignment horizontal="left" vertical="center"/>
      <protection hidden="1"/>
    </xf>
    <xf numFmtId="44" fontId="3" fillId="3" borderId="10" xfId="0" applyNumberFormat="1" applyFont="1" applyFill="1" applyBorder="1" applyAlignment="1" applyProtection="1">
      <alignment horizontal="left" vertical="center"/>
      <protection hidden="1"/>
    </xf>
    <xf numFmtId="44" fontId="3" fillId="3" borderId="14" xfId="0" applyNumberFormat="1" applyFont="1" applyFill="1" applyBorder="1" applyAlignment="1" applyProtection="1">
      <alignment horizontal="left" vertical="center"/>
      <protection hidden="1"/>
    </xf>
    <xf numFmtId="0" fontId="0" fillId="3" borderId="5" xfId="0" applyFill="1" applyBorder="1" applyAlignment="1" applyProtection="1">
      <alignment horizontal="center" wrapText="1"/>
      <protection hidden="1"/>
    </xf>
    <xf numFmtId="0" fontId="0" fillId="3" borderId="12" xfId="0" applyFill="1" applyBorder="1" applyAlignment="1" applyProtection="1">
      <alignment horizontal="center" wrapText="1"/>
      <protection hidden="1"/>
    </xf>
    <xf numFmtId="0" fontId="0" fillId="3" borderId="6" xfId="0" applyFill="1" applyBorder="1" applyAlignment="1" applyProtection="1">
      <alignment horizontal="center" wrapText="1"/>
      <protection hidden="1"/>
    </xf>
    <xf numFmtId="0" fontId="0" fillId="3" borderId="7" xfId="0" applyFill="1" applyBorder="1" applyAlignment="1" applyProtection="1">
      <alignment horizontal="center" wrapText="1"/>
      <protection hidden="1"/>
    </xf>
    <xf numFmtId="0" fontId="0" fillId="3" borderId="0" xfId="0" applyFill="1" applyBorder="1" applyAlignment="1" applyProtection="1">
      <alignment horizontal="center" wrapText="1"/>
      <protection hidden="1"/>
    </xf>
    <xf numFmtId="0" fontId="0" fillId="3" borderId="9" xfId="0" applyFill="1" applyBorder="1" applyAlignment="1" applyProtection="1">
      <alignment horizontal="center" wrapText="1"/>
      <protection hidden="1"/>
    </xf>
    <xf numFmtId="0" fontId="0" fillId="3" borderId="10" xfId="0" applyFill="1" applyBorder="1" applyAlignment="1" applyProtection="1">
      <alignment horizontal="center" wrapText="1"/>
      <protection hidden="1"/>
    </xf>
    <xf numFmtId="0" fontId="0" fillId="3" borderId="13" xfId="0" applyFill="1" applyBorder="1" applyAlignment="1" applyProtection="1">
      <alignment horizontal="center" wrapText="1"/>
      <protection hidden="1"/>
    </xf>
    <xf numFmtId="0" fontId="0" fillId="3" borderId="14" xfId="0" applyFill="1" applyBorder="1" applyAlignment="1" applyProtection="1">
      <alignment horizontal="center" wrapText="1"/>
      <protection hidden="1"/>
    </xf>
    <xf numFmtId="0" fontId="0" fillId="0" borderId="0" xfId="0" applyAlignment="1" applyProtection="1">
      <alignment horizontal="center" wrapText="1"/>
      <protection hidden="1"/>
    </xf>
    <xf numFmtId="0" fontId="3" fillId="3" borderId="0" xfId="0" applyFont="1" applyFill="1" applyAlignment="1" applyProtection="1">
      <alignment wrapText="1"/>
      <protection hidden="1"/>
    </xf>
    <xf numFmtId="0" fontId="15" fillId="0" borderId="0" xfId="0" applyFont="1" applyAlignment="1" applyProtection="1">
      <alignment wrapText="1"/>
    </xf>
    <xf numFmtId="44" fontId="16" fillId="3" borderId="0" xfId="0" applyNumberFormat="1" applyFont="1" applyFill="1" applyAlignment="1" applyProtection="1">
      <alignment horizontal="center" wrapText="1"/>
      <protection hidden="1"/>
    </xf>
    <xf numFmtId="0" fontId="16" fillId="3" borderId="0" xfId="0" applyFont="1" applyFill="1" applyAlignment="1" applyProtection="1">
      <alignment horizontal="center" wrapText="1"/>
      <protection hidden="1"/>
    </xf>
    <xf numFmtId="0" fontId="13" fillId="3" borderId="0" xfId="0" applyFont="1" applyFill="1" applyAlignment="1" applyProtection="1">
      <alignment horizontal="center" wrapText="1"/>
      <protection hidden="1"/>
    </xf>
    <xf numFmtId="0" fontId="6" fillId="3" borderId="35" xfId="0" applyFont="1" applyFill="1" applyBorder="1" applyAlignment="1" applyProtection="1">
      <alignment horizontal="center" vertical="center"/>
      <protection locked="0" hidden="1"/>
    </xf>
    <xf numFmtId="0" fontId="6" fillId="3" borderId="36" xfId="0" applyFont="1" applyFill="1" applyBorder="1" applyAlignment="1" applyProtection="1">
      <alignment horizontal="center" vertical="center"/>
      <protection locked="0" hidden="1"/>
    </xf>
    <xf numFmtId="0" fontId="6" fillId="3" borderId="37" xfId="0" applyFont="1" applyFill="1" applyBorder="1" applyAlignment="1" applyProtection="1">
      <alignment horizontal="center" vertical="center"/>
      <protection locked="0" hidden="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26" fmlaLink="$B$250" inc="5" max="1000" page="10" val="50"/>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368300</xdr:colOff>
          <xdr:row>9</xdr:row>
          <xdr:rowOff>50800</xdr:rowOff>
        </xdr:from>
        <xdr:to>
          <xdr:col>1</xdr:col>
          <xdr:colOff>984250</xdr:colOff>
          <xdr:row>12</xdr:row>
          <xdr:rowOff>6350</xdr:rowOff>
        </xdr:to>
        <xdr:sp macro="" textlink="">
          <xdr:nvSpPr>
            <xdr:cNvPr id="7169" name="Spinner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1200150</xdr:colOff>
      <xdr:row>0</xdr:row>
      <xdr:rowOff>76201</xdr:rowOff>
    </xdr:from>
    <xdr:to>
      <xdr:col>9</xdr:col>
      <xdr:colOff>488058</xdr:colOff>
      <xdr:row>1</xdr:row>
      <xdr:rowOff>345018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2800" y="76201"/>
          <a:ext cx="1815208" cy="4529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86DA0-9A4C-42E6-8C0E-9006F883FAC1}">
  <sheetPr codeName="Sheet3"/>
  <dimension ref="A1:BI152"/>
  <sheetViews>
    <sheetView tabSelected="1" zoomScaleNormal="100" workbookViewId="0">
      <selection activeCell="G3" sqref="G3"/>
    </sheetView>
  </sheetViews>
  <sheetFormatPr defaultRowHeight="14.5" x14ac:dyDescent="0.35"/>
  <cols>
    <col min="1" max="1" width="23.08984375" customWidth="1"/>
    <col min="2" max="2" width="15.08984375" bestFit="1" customWidth="1"/>
    <col min="3" max="3" width="7.90625" customWidth="1"/>
    <col min="4" max="4" width="21.81640625" customWidth="1"/>
    <col min="5" max="5" width="4.1796875" customWidth="1"/>
    <col min="6" max="6" width="38.6328125" bestFit="1" customWidth="1"/>
    <col min="7" max="7" width="23" customWidth="1"/>
    <col min="8" max="8" width="21.08984375" customWidth="1"/>
    <col min="9" max="9" width="20.90625" customWidth="1"/>
    <col min="11" max="11" width="15.36328125" customWidth="1"/>
  </cols>
  <sheetData>
    <row r="1" spans="1:61" x14ac:dyDescent="0.35">
      <c r="A1" s="105" t="s">
        <v>51</v>
      </c>
      <c r="B1" s="106"/>
      <c r="C1" s="106"/>
      <c r="D1" s="106"/>
      <c r="E1" s="106"/>
      <c r="F1" s="106"/>
      <c r="G1" s="106"/>
      <c r="H1" s="106"/>
      <c r="I1" s="106"/>
      <c r="J1" s="13"/>
      <c r="K1" s="1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26" customHeight="1" x14ac:dyDescent="0.35">
      <c r="A2" s="106"/>
      <c r="B2" s="106"/>
      <c r="C2" s="106"/>
      <c r="D2" s="106"/>
      <c r="E2" s="106"/>
      <c r="F2" s="106"/>
      <c r="G2" s="106"/>
      <c r="H2" s="106"/>
      <c r="I2" s="106"/>
      <c r="J2" s="13"/>
      <c r="K2" s="1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4.4" customHeight="1" thickBot="1" x14ac:dyDescent="0.4">
      <c r="A3" s="14" t="s">
        <v>40</v>
      </c>
      <c r="B3" s="13"/>
      <c r="C3" s="13"/>
      <c r="D3" s="13"/>
      <c r="E3" s="13"/>
      <c r="F3" s="13"/>
      <c r="G3" s="13"/>
      <c r="H3" s="13"/>
      <c r="I3" s="13"/>
      <c r="J3" s="13"/>
      <c r="K3" s="1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65" customHeight="1" thickBot="1" x14ac:dyDescent="0.4">
      <c r="A4" s="112" t="s">
        <v>9</v>
      </c>
      <c r="B4" s="113"/>
      <c r="C4" s="113"/>
      <c r="D4" s="114"/>
      <c r="E4" s="13"/>
      <c r="F4" s="15" t="s">
        <v>21</v>
      </c>
      <c r="G4" s="16" t="s">
        <v>15</v>
      </c>
      <c r="H4" s="16" t="s">
        <v>24</v>
      </c>
      <c r="I4" s="16" t="s">
        <v>27</v>
      </c>
      <c r="J4" s="13"/>
      <c r="K4" s="13"/>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61" x14ac:dyDescent="0.35">
      <c r="A5" s="115" t="s">
        <v>10</v>
      </c>
      <c r="B5" s="116"/>
      <c r="C5" s="117"/>
      <c r="D5" s="17">
        <v>17500000</v>
      </c>
      <c r="E5" s="13"/>
      <c r="F5" s="18" t="s">
        <v>0</v>
      </c>
      <c r="G5" s="19">
        <f>$D$5</f>
        <v>17500000</v>
      </c>
      <c r="H5" s="20">
        <f>$D$5</f>
        <v>17500000</v>
      </c>
      <c r="I5" s="21">
        <f>$D$5</f>
        <v>17500000</v>
      </c>
      <c r="J5" s="13"/>
      <c r="K5" s="1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61" ht="15" customHeight="1" thickBot="1" x14ac:dyDescent="0.4">
      <c r="A6" s="118" t="s">
        <v>3</v>
      </c>
      <c r="B6" s="119"/>
      <c r="C6" s="120"/>
      <c r="D6" s="22">
        <v>1300000</v>
      </c>
      <c r="E6" s="13"/>
      <c r="F6" s="23" t="s">
        <v>16</v>
      </c>
      <c r="G6" s="24">
        <f>$D$6*-1</f>
        <v>-1300000</v>
      </c>
      <c r="H6" s="25">
        <f>$D$6*-1</f>
        <v>-1300000</v>
      </c>
      <c r="I6" s="26">
        <f>$D$6*-1</f>
        <v>-1300000</v>
      </c>
      <c r="J6" s="13"/>
      <c r="K6" s="1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61" ht="14.4" customHeight="1" x14ac:dyDescent="0.35">
      <c r="A7" s="118" t="s">
        <v>49</v>
      </c>
      <c r="B7" s="119"/>
      <c r="C7" s="120"/>
      <c r="D7" s="22">
        <v>2500000</v>
      </c>
      <c r="E7" s="13"/>
      <c r="F7" s="23" t="s">
        <v>17</v>
      </c>
      <c r="G7" s="24">
        <f>$D$7*-1</f>
        <v>-2500000</v>
      </c>
      <c r="H7" s="25">
        <f>$D$7*-1</f>
        <v>-2500000</v>
      </c>
      <c r="I7" s="26">
        <f>$D$7*-1</f>
        <v>-2500000</v>
      </c>
      <c r="J7" s="27"/>
      <c r="K7" s="108" t="s">
        <v>38</v>
      </c>
      <c r="L7" s="8"/>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61" ht="14.4" customHeight="1" x14ac:dyDescent="0.35">
      <c r="A8" s="121" t="s">
        <v>14</v>
      </c>
      <c r="B8" s="122"/>
      <c r="C8" s="123"/>
      <c r="D8" s="28">
        <v>24</v>
      </c>
      <c r="E8" s="13"/>
      <c r="F8" s="23" t="s">
        <v>18</v>
      </c>
      <c r="G8" s="24">
        <f>-$B$17</f>
        <v>-3800000</v>
      </c>
      <c r="H8" s="25">
        <f>-$B$17</f>
        <v>-3800000</v>
      </c>
      <c r="I8" s="26">
        <f>-$B$17</f>
        <v>-3800000</v>
      </c>
      <c r="J8" s="29"/>
      <c r="K8" s="109"/>
      <c r="L8" s="8"/>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61" ht="14.4" customHeight="1" x14ac:dyDescent="0.35">
      <c r="A9" s="127"/>
      <c r="B9" s="128"/>
      <c r="C9" s="128"/>
      <c r="D9" s="30"/>
      <c r="E9" s="13"/>
      <c r="F9" s="31" t="s">
        <v>4</v>
      </c>
      <c r="G9" s="32">
        <f>SUM(G5:G8)</f>
        <v>9900000</v>
      </c>
      <c r="H9" s="33">
        <f>SUM(H5:H8)</f>
        <v>9900000</v>
      </c>
      <c r="I9" s="34">
        <f>SUM(I5:I8)</f>
        <v>9900000</v>
      </c>
      <c r="J9" s="29"/>
      <c r="K9" s="109"/>
      <c r="L9" s="8"/>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61" ht="14.4" customHeight="1" x14ac:dyDescent="0.35">
      <c r="A10" s="124" t="s">
        <v>6</v>
      </c>
      <c r="B10" s="125"/>
      <c r="C10" s="126"/>
      <c r="D10" s="35">
        <v>16000000</v>
      </c>
      <c r="E10" s="13"/>
      <c r="F10" s="31" t="s">
        <v>8</v>
      </c>
      <c r="G10" s="36">
        <v>0.6</v>
      </c>
      <c r="H10" s="36">
        <v>0.6</v>
      </c>
      <c r="I10" s="36">
        <v>0.6</v>
      </c>
      <c r="J10" s="13"/>
      <c r="K10" s="10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61" ht="14.4" customHeight="1" x14ac:dyDescent="0.35">
      <c r="A11" s="127" t="s">
        <v>12</v>
      </c>
      <c r="B11" s="128"/>
      <c r="C11" s="129"/>
      <c r="D11" s="17">
        <v>0.95</v>
      </c>
      <c r="E11" s="13"/>
      <c r="F11" s="37" t="s">
        <v>19</v>
      </c>
      <c r="G11" s="38"/>
      <c r="H11" s="38"/>
      <c r="I11" s="39"/>
      <c r="J11" s="13"/>
      <c r="K11" s="10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61" ht="14.4" customHeight="1" x14ac:dyDescent="0.35">
      <c r="A12" s="127" t="s">
        <v>5</v>
      </c>
      <c r="B12" s="128"/>
      <c r="C12" s="129"/>
      <c r="D12" s="12">
        <f>D10*D11</f>
        <v>15200000</v>
      </c>
      <c r="E12" s="13"/>
      <c r="F12" s="40" t="s">
        <v>1</v>
      </c>
      <c r="G12" s="24">
        <f>G9*G10</f>
        <v>5940000</v>
      </c>
      <c r="H12" s="41">
        <f>H9*H10</f>
        <v>5940000</v>
      </c>
      <c r="I12" s="42">
        <f>I9*I10</f>
        <v>5940000</v>
      </c>
      <c r="J12" s="13"/>
      <c r="K12" s="10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61" ht="15" customHeight="1" thickBot="1" x14ac:dyDescent="0.4">
      <c r="A13" s="127" t="s">
        <v>7</v>
      </c>
      <c r="B13" s="128"/>
      <c r="C13" s="129"/>
      <c r="D13" s="43">
        <v>0.25</v>
      </c>
      <c r="E13" s="13"/>
      <c r="F13" s="23" t="s">
        <v>20</v>
      </c>
      <c r="G13" s="85">
        <v>4.7500000000000001E-2</v>
      </c>
      <c r="H13" s="86">
        <v>5.2499999999999998E-2</v>
      </c>
      <c r="I13" s="87">
        <v>5.5E-2</v>
      </c>
      <c r="J13" s="13"/>
      <c r="K13" s="110"/>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61" ht="15" thickBot="1" x14ac:dyDescent="0.4">
      <c r="A14" s="130"/>
      <c r="B14" s="131"/>
      <c r="C14" s="132"/>
      <c r="D14" s="46"/>
      <c r="E14" s="13"/>
      <c r="F14" s="23" t="s">
        <v>2</v>
      </c>
      <c r="G14" s="47">
        <f>G12*G13*($D$8/12)</f>
        <v>564300</v>
      </c>
      <c r="H14" s="48">
        <f>H12*H13*($D$8/12)</f>
        <v>623700</v>
      </c>
      <c r="I14" s="49">
        <f>I12*I13*($D$8/12)</f>
        <v>653400</v>
      </c>
      <c r="J14" s="13"/>
      <c r="K14" s="13"/>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61" ht="15.5" x14ac:dyDescent="0.35">
      <c r="A15" s="84" t="s">
        <v>44</v>
      </c>
      <c r="B15" s="13"/>
      <c r="C15" s="13"/>
      <c r="D15" s="13"/>
      <c r="E15" s="13"/>
      <c r="F15" s="23" t="s">
        <v>22</v>
      </c>
      <c r="G15" s="36">
        <v>0.02</v>
      </c>
      <c r="H15" s="44">
        <v>1.4999999999999999E-2</v>
      </c>
      <c r="I15" s="45">
        <v>0.01</v>
      </c>
      <c r="J15" s="13"/>
      <c r="K15" s="13"/>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61" ht="30" customHeight="1" x14ac:dyDescent="0.35">
      <c r="A16" s="50" t="s">
        <v>3</v>
      </c>
      <c r="B16" s="51">
        <f>D6</f>
        <v>1300000</v>
      </c>
      <c r="C16" s="52"/>
      <c r="D16" s="13"/>
      <c r="E16" s="13"/>
      <c r="F16" s="23" t="s">
        <v>23</v>
      </c>
      <c r="G16" s="32">
        <f>G9*G15</f>
        <v>198000</v>
      </c>
      <c r="H16" s="53">
        <f>H9*H15</f>
        <v>148500</v>
      </c>
      <c r="I16" s="54">
        <f>I9*I15</f>
        <v>99000</v>
      </c>
      <c r="J16" s="13"/>
      <c r="K16" s="1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61" ht="34.25" customHeight="1" thickBot="1" x14ac:dyDescent="0.8">
      <c r="A17" s="83" t="s">
        <v>13</v>
      </c>
      <c r="B17" s="95">
        <f>D12*D13</f>
        <v>3800000</v>
      </c>
      <c r="C17" s="52"/>
      <c r="D17" s="13"/>
      <c r="E17" s="13"/>
      <c r="F17" s="57" t="s">
        <v>25</v>
      </c>
      <c r="G17" s="58">
        <f>G14+G16</f>
        <v>762300</v>
      </c>
      <c r="H17" s="59">
        <f>H14+H16</f>
        <v>772200</v>
      </c>
      <c r="I17" s="60">
        <f>I14+I16</f>
        <v>752400</v>
      </c>
      <c r="J17" s="13"/>
      <c r="K17" s="1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61" ht="29" x14ac:dyDescent="0.35">
      <c r="A18" s="55" t="s">
        <v>11</v>
      </c>
      <c r="B18" s="56">
        <f>D7</f>
        <v>2500000</v>
      </c>
      <c r="C18" s="52"/>
      <c r="D18" s="13"/>
      <c r="E18" s="13"/>
      <c r="F18" s="13"/>
      <c r="G18" s="13"/>
      <c r="H18" s="13"/>
      <c r="I18" s="13"/>
      <c r="J18" s="13"/>
      <c r="K18" s="1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row>
    <row r="19" spans="1:61" x14ac:dyDescent="0.35">
      <c r="A19" s="61" t="s">
        <v>50</v>
      </c>
      <c r="B19" s="62">
        <f>G9</f>
        <v>9900000</v>
      </c>
      <c r="C19" s="63"/>
      <c r="D19" s="64" t="s">
        <v>37</v>
      </c>
      <c r="E19" s="13"/>
      <c r="F19" s="111" t="str">
        <f>IF(I17=0,IF(G17&lt;H17,"Loan Option 1 is cheaper than Loan Option 2 by "&amp;TEXT(H17-G17,"$#,##0.00_);($#,##0.00)"),"Loan Option 2 is cheaper than Loan Option 1 by "&amp;TEXT(G17-H17,"$#,##0.00_);($#,##0.00)")),IF(AND(G17&lt;H17,H17&lt;I17),"Loan Option 1 is cheaper than Loan Option 2 by "&amp;TEXT(H17-G17,"$#,##0.00_);($#,##0.00)")&amp;"and cheaper than Loan Option 3 by "&amp;TEXT(I17-G17,"$#,##0.00_);($#,##0.00)"),IF(AND(G17&lt;I17,I17&lt;H17),"Loan Option 1 is cheaper than Loan Option 3 by "&amp;TEXT(I17-G17,"$#,##0.00_);($#,##0.00)")&amp;"and cheaper than Loan Option 2 by "&amp;TEXT(H17-G17,"$#,##0.00_);($#,##0.00)"),IF(AND(H17&lt;G17,G17&lt;I17),"Loan Option 2 is cheaper than Loan Option 1 by "&amp;TEXT(G17-H17,"$#,##0.00_);($#,##0.00)")&amp;"and cheaper than Loan Option 3 by "&amp;TEXT(I17-H17,"$#,##0.00_);($#,##0.00)"),IF(AND(H17&lt;I17,I17&lt;G17),"Loan Option 2 is cheaper than Loan Option 3 by "&amp;TEXT(I17-H17,"$#,##0.00_);($#,##0.00)")&amp;"and cheaper than Loan Option 1 by "&amp;TEXT(G17-H17,"$#,##0.00_);($#,##0.00)"),IF(AND(I17&lt;G17,G17&lt;H17),"Loan Option 3 is cheaper than Loan Option 1 by "&amp;TEXT(G17-I17,"$#,##0.00_);($#,##0.00)")&amp;"and cheaper than Loan Option 2 by "&amp;TEXT(H17-I17,"$#,##0.00_);($#,##0.00)"),IF(AND(I17&lt;H17,H17&lt;G17),"Loan Option 3 is cheaper than Loan Option 2 by "&amp;TEXT(H17-I17,"$#,##0.00_);($#,##0.00)")&amp;"and cheaper than Loan Option 1 by "&amp;TEXT(G17-I17,"$#,##0.00_);($#,##0.00)"),"")))))))</f>
        <v xml:space="preserve">Loan Option 3 is cheaper than Loan Option 1 by $9,900.00 and cheaper than Loan Option 2 by $19,800.00 </v>
      </c>
      <c r="G19" s="111"/>
      <c r="H19" s="111"/>
      <c r="I19" s="111"/>
      <c r="J19" s="13"/>
      <c r="K19" s="1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1:61" ht="26" x14ac:dyDescent="0.6">
      <c r="A20" s="64" t="s">
        <v>36</v>
      </c>
      <c r="B20" s="65">
        <f>SUM(B16:B19)</f>
        <v>17500000</v>
      </c>
      <c r="C20" s="66" t="str">
        <f>IF(B20=D20,"=","≠")</f>
        <v>=</v>
      </c>
      <c r="D20" s="65">
        <f>D5</f>
        <v>17500000</v>
      </c>
      <c r="E20" s="13"/>
      <c r="F20" s="111"/>
      <c r="G20" s="111"/>
      <c r="H20" s="111"/>
      <c r="I20" s="111"/>
      <c r="J20" s="13"/>
      <c r="K20" s="1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1" ht="31.75" customHeight="1" x14ac:dyDescent="0.35">
      <c r="A21" s="67" t="s">
        <v>43</v>
      </c>
      <c r="B21" s="67">
        <f>B20-D20</f>
        <v>0</v>
      </c>
      <c r="C21" s="67"/>
      <c r="D21" s="13"/>
      <c r="E21" s="13"/>
      <c r="F21" s="111"/>
      <c r="G21" s="111"/>
      <c r="H21" s="111"/>
      <c r="I21" s="111"/>
      <c r="J21" s="13"/>
      <c r="K21" s="1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4.5" customHeight="1" x14ac:dyDescent="0.35">
      <c r="A22" s="13"/>
      <c r="B22" s="107" t="str">
        <f>IF(B20=D20,"",IF(B20&lt;D20,"Total funding is less than the total development costs. More funding is needed.","Total funding is more then the total development costs, you have more funding than you need."))</f>
        <v/>
      </c>
      <c r="C22" s="107"/>
      <c r="D22" s="107"/>
      <c r="E22" s="13"/>
      <c r="F22" s="13"/>
      <c r="G22" s="13"/>
      <c r="H22" s="103" t="s">
        <v>48</v>
      </c>
      <c r="I22" s="104"/>
      <c r="J22" s="104"/>
      <c r="K22" s="1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1:61" ht="32.5" customHeight="1" x14ac:dyDescent="0.35">
      <c r="A23" s="13"/>
      <c r="B23" s="13"/>
      <c r="C23" s="13"/>
      <c r="D23" s="13"/>
      <c r="E23" s="13"/>
      <c r="F23" s="13" t="s">
        <v>47</v>
      </c>
      <c r="G23" s="13"/>
      <c r="H23" s="104"/>
      <c r="I23" s="104"/>
      <c r="J23" s="104"/>
      <c r="K23" s="1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x14ac:dyDescent="0.35">
      <c r="A24" s="13"/>
      <c r="B24" s="13"/>
      <c r="C24" s="13"/>
      <c r="D24" s="13"/>
      <c r="E24" s="13"/>
      <c r="F24" s="13"/>
      <c r="G24" s="13"/>
      <c r="H24" s="13"/>
      <c r="I24" s="13"/>
      <c r="J24" s="13"/>
      <c r="K24" s="1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1:61" x14ac:dyDescent="0.35">
      <c r="A25" s="13"/>
      <c r="B25" s="13"/>
      <c r="C25" s="13"/>
      <c r="D25" s="13"/>
      <c r="E25" s="13"/>
      <c r="F25" s="13"/>
      <c r="G25" s="13"/>
      <c r="H25" s="13"/>
      <c r="I25" s="13"/>
      <c r="J25" s="13"/>
      <c r="K25" s="1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x14ac:dyDescent="0.35">
      <c r="A26" s="13"/>
      <c r="B26" s="13"/>
      <c r="C26" s="13"/>
      <c r="D26" s="13"/>
      <c r="E26" s="13"/>
      <c r="F26" s="13"/>
      <c r="G26" s="13"/>
      <c r="H26" s="13"/>
      <c r="I26" s="13"/>
      <c r="J26" s="13"/>
      <c r="K26" s="1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1:61" x14ac:dyDescent="0.35">
      <c r="A27" s="13"/>
      <c r="B27" s="13"/>
      <c r="C27" s="13"/>
      <c r="D27" s="13"/>
      <c r="E27" s="13"/>
      <c r="F27" s="13"/>
      <c r="G27" s="13"/>
      <c r="H27" s="13"/>
      <c r="I27" s="13"/>
      <c r="J27" s="13"/>
      <c r="K27" s="1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x14ac:dyDescent="0.35">
      <c r="A28" s="13"/>
      <c r="B28" s="13"/>
      <c r="C28" s="13"/>
      <c r="D28" s="13"/>
      <c r="E28" s="13"/>
      <c r="F28" s="13"/>
      <c r="G28" s="13"/>
      <c r="H28" s="13"/>
      <c r="I28" s="13"/>
      <c r="J28" s="13"/>
      <c r="K28" s="1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x14ac:dyDescent="0.35">
      <c r="A29" s="13"/>
      <c r="B29" s="13"/>
      <c r="C29" s="13"/>
      <c r="D29" s="13"/>
      <c r="E29" s="13"/>
      <c r="F29" s="13"/>
      <c r="G29" s="13"/>
      <c r="H29" s="13"/>
      <c r="I29" s="13"/>
      <c r="J29" s="13"/>
      <c r="K29" s="1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x14ac:dyDescent="0.35">
      <c r="A30" s="13"/>
      <c r="B30" s="13"/>
      <c r="C30" s="13"/>
      <c r="D30" s="13"/>
      <c r="E30" s="13"/>
      <c r="F30" s="13"/>
      <c r="G30" s="13"/>
      <c r="H30" s="13"/>
      <c r="I30" s="13"/>
      <c r="J30" s="13"/>
      <c r="K30" s="13"/>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x14ac:dyDescent="0.35">
      <c r="A31" s="13"/>
      <c r="B31" s="13"/>
      <c r="C31" s="13"/>
      <c r="D31" s="13"/>
      <c r="E31" s="13"/>
      <c r="F31" s="13"/>
      <c r="G31" s="13"/>
      <c r="H31" s="13"/>
      <c r="I31" s="13"/>
      <c r="J31" s="13"/>
      <c r="K31" s="13"/>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x14ac:dyDescent="0.35">
      <c r="A32" s="13"/>
      <c r="B32" s="13"/>
      <c r="C32" s="13"/>
      <c r="D32" s="13"/>
      <c r="E32" s="13"/>
      <c r="F32" s="13"/>
      <c r="G32" s="13"/>
      <c r="H32" s="13"/>
      <c r="I32" s="13"/>
      <c r="J32" s="13"/>
      <c r="K32" s="1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1:61" x14ac:dyDescent="0.35">
      <c r="A33" s="13"/>
      <c r="B33" s="13"/>
      <c r="C33" s="13"/>
      <c r="D33" s="13"/>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1:6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1:6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1:6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1:6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1:6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1:6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1:6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1:6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1:6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1:6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1:6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1:6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1:6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1:6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1:6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1:6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1:6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1:6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1:6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1:6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1:6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1:6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1:6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1:6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8" spans="1:6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row>
    <row r="149" spans="1:6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row>
    <row r="150" spans="1:61" x14ac:dyDescent="0.35">
      <c r="A150" s="1"/>
      <c r="B150" s="1"/>
      <c r="C150" s="1"/>
      <c r="D150" s="1"/>
    </row>
    <row r="152" spans="1:61" x14ac:dyDescent="0.35">
      <c r="A152" t="s">
        <v>26</v>
      </c>
      <c r="D152">
        <v>1</v>
      </c>
    </row>
  </sheetData>
  <sheetProtection algorithmName="SHA-512" hashValue="33O13jw6BZ/az2K+pKcyl2LRc/e5PUEFQNf31A4rCm1r5H27/AUECRAyq+pcjdoZOnp/V5uhm+zbdpdfOw7L+w==" saltValue="Ocv0HkAMq+EILpQr1pvlEw==" spinCount="100000" sheet="1" objects="1" scenarios="1"/>
  <mergeCells count="16">
    <mergeCell ref="H22:J23"/>
    <mergeCell ref="A1:I2"/>
    <mergeCell ref="B22:D22"/>
    <mergeCell ref="K7:K13"/>
    <mergeCell ref="F19:I21"/>
    <mergeCell ref="A4:D4"/>
    <mergeCell ref="A5:C5"/>
    <mergeCell ref="A6:C6"/>
    <mergeCell ref="A7:C7"/>
    <mergeCell ref="A8:C8"/>
    <mergeCell ref="A10:C10"/>
    <mergeCell ref="A11:C11"/>
    <mergeCell ref="A12:C12"/>
    <mergeCell ref="A13:C13"/>
    <mergeCell ref="A14:C14"/>
    <mergeCell ref="A9:C9"/>
  </mergeCells>
  <dataValidations count="13">
    <dataValidation allowBlank="1" showInputMessage="1" showErrorMessage="1" prompt="Hard enter TDC, or, if adding this page to a larger spreadsheet, link this cell to your TDC." sqref="D5" xr:uid="{2A81EFA9-34E1-4FFC-8470-045B46366CFD}"/>
    <dataValidation allowBlank="1" showInputMessage="1" showErrorMessage="1" prompt="Hard enter or link. Deferred costs typically include some legal and architectural fees, costs related to permanent financing (loan fees, title insurance, recording costs) and a significant portion of the developer fee. " sqref="D6" xr:uid="{5D60C7C4-E8AB-4AB6-A2E2-7EAEA75DB173}"/>
    <dataValidation allowBlank="1" showInputMessage="1" showErrorMessage="1" prompt="Include soft debt sources available during construction. Check for required holdbacks. Many local programs require a % of funds until construction is complete. Typically this will line up with the lender's required retainage in the construction contract." sqref="D7" xr:uid="{F9CFB331-0A14-495F-8526-D7A392AF475C}"/>
    <dataValidation allowBlank="1" showInputMessage="1" showErrorMessage="1" prompt="Total tax credits from the award letter. Remember to multiply the annual credit amount by 10. " sqref="D10" xr:uid="{362E0515-838D-4B6A-BC18-B21E74AA0CCE}"/>
    <dataValidation allowBlank="1" showInputMessage="1" showErrorMessage="1" prompt="Enter price per credit from selected investor." sqref="D11" xr:uid="{3ACD81CF-239C-4408-93DC-D7DCC6C75587}"/>
    <dataValidation allowBlank="1" showInputMessage="1" showErrorMessage="1" prompt="Enter % of equity made available during construction. Typically found in the Letter of Intent (LOI) and included in the Limited Partnership Agreement (LPA) at closing. Remember that this is a negotiable item with the investor." sqref="D13" xr:uid="{F5D719EC-135A-4473-B9B0-AF81FC5EBF39}"/>
    <dataValidation allowBlank="1" showInputMessage="1" showErrorMessage="1" prompt="Enter interest rate from lender 2 LOI." sqref="H13" xr:uid="{0A1C6901-E553-44A2-8925-0BAFFA200A17}"/>
    <dataValidation allowBlank="1" showInputMessage="1" showErrorMessage="1" prompt="Enter loan fee from lender 2 LOI." sqref="H15" xr:uid="{B9F0AF18-77C7-49AC-A4C8-C9B0D7731640}"/>
    <dataValidation allowBlank="1" showInputMessage="1" showErrorMessage="1" prompt="Industry standard is 60%, Keep the average outstanding balance consistent between all three loans unless the lenders differ in their disbursement requirements." sqref="G10:I10" xr:uid="{5C0EEF3A-10C2-449B-B4B4-090EA87BC956}"/>
    <dataValidation allowBlank="1" showInputMessage="1" showErrorMessage="1" prompt="Enter interest rate from lender 1 LOI." sqref="G13" xr:uid="{EE214340-350E-47BB-A1CB-E79CE331D69A}"/>
    <dataValidation allowBlank="1" showInputMessage="1" showErrorMessage="1" prompt="Enter loan fee from lender 1 LOI." sqref="G15" xr:uid="{92F2002D-4E31-4FC1-89F1-FD48D478EC6A}"/>
    <dataValidation allowBlank="1" showInputMessage="1" showErrorMessage="1" prompt="Enter interest rate from lender 3 LOI." sqref="I13" xr:uid="{11031690-BA14-4A18-97FD-BD6E6248D6DF}"/>
    <dataValidation allowBlank="1" showInputMessage="1" showErrorMessage="1" prompt="Enter loan fee from lender 3 LOI." sqref="I15" xr:uid="{31492156-939B-401E-B5B0-3BA8F9D89CF5}"/>
  </dataValidations>
  <hyperlinks>
    <hyperlink ref="F11" location="Explanation!A53" display="More Info On Average Outstanding Balance" xr:uid="{603EE4B0-4502-4204-8797-7919FB77CE0B}"/>
    <hyperlink ref="K7:K13" location="Explanation!A1" display="Click here to see how delays will efffect the cost of borrowing for your project" xr:uid="{402A1231-2D3B-4ABD-9585-21406771A0AB}"/>
    <hyperlink ref="A3" location="'Printable Copy'!A1" display="Go to Printable Copy" xr:uid="{6A5E6C64-25E9-46EF-88E1-CB5E3AD58E5C}"/>
  </hyperlink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F3F7-C2AF-44EA-A33A-CBC36FB4BD9A}">
  <sheetPr codeName="Sheet4"/>
  <dimension ref="A1:AA250"/>
  <sheetViews>
    <sheetView workbookViewId="0">
      <selection activeCell="B7" sqref="B7"/>
    </sheetView>
  </sheetViews>
  <sheetFormatPr defaultRowHeight="14.5" x14ac:dyDescent="0.35"/>
  <cols>
    <col min="1" max="1" width="57" customWidth="1"/>
    <col min="2" max="2" width="21.6328125" bestFit="1" customWidth="1"/>
    <col min="3" max="3" width="15.6328125" customWidth="1"/>
    <col min="4" max="7" width="13.6328125" bestFit="1" customWidth="1"/>
    <col min="8" max="9" width="14" bestFit="1" customWidth="1"/>
  </cols>
  <sheetData>
    <row r="1" spans="1:23" x14ac:dyDescent="0.35">
      <c r="A1" s="13"/>
      <c r="B1" s="13"/>
      <c r="C1" s="13"/>
      <c r="D1" s="13"/>
      <c r="E1" s="13"/>
      <c r="F1" s="13"/>
      <c r="G1" s="13"/>
      <c r="H1" s="13"/>
      <c r="I1" s="1"/>
      <c r="J1" s="1"/>
      <c r="K1" s="1"/>
      <c r="L1" s="1"/>
      <c r="M1" s="1"/>
      <c r="N1" s="1"/>
      <c r="O1" s="1"/>
      <c r="P1" s="1"/>
      <c r="Q1" s="1"/>
      <c r="R1" s="1"/>
      <c r="S1" s="1"/>
      <c r="T1" s="1"/>
      <c r="U1" s="1"/>
      <c r="V1" s="1"/>
      <c r="W1" s="1"/>
    </row>
    <row r="2" spans="1:23" x14ac:dyDescent="0.35">
      <c r="A2" s="13"/>
      <c r="B2" s="68" t="s">
        <v>28</v>
      </c>
      <c r="C2" s="69">
        <v>3</v>
      </c>
      <c r="D2" s="69">
        <v>6</v>
      </c>
      <c r="E2" s="69">
        <v>9</v>
      </c>
      <c r="F2" s="69">
        <v>12</v>
      </c>
      <c r="G2" s="70">
        <v>24</v>
      </c>
      <c r="H2" s="13"/>
      <c r="I2" s="1"/>
      <c r="J2" s="1"/>
      <c r="K2" s="1"/>
      <c r="L2" s="1"/>
      <c r="M2" s="1"/>
      <c r="N2" s="1"/>
      <c r="O2" s="1"/>
      <c r="P2" s="1"/>
      <c r="Q2" s="1"/>
      <c r="R2" s="1"/>
      <c r="S2" s="1"/>
      <c r="T2" s="1"/>
      <c r="U2" s="1"/>
      <c r="V2" s="1"/>
      <c r="W2" s="1"/>
    </row>
    <row r="3" spans="1:23" x14ac:dyDescent="0.35">
      <c r="A3" s="13"/>
      <c r="B3" s="71" t="str">
        <f>ConstructionLoan!D8&amp;" Months"</f>
        <v>24 Months</v>
      </c>
      <c r="C3" s="72" t="s">
        <v>31</v>
      </c>
      <c r="D3" s="72" t="s">
        <v>32</v>
      </c>
      <c r="E3" s="72" t="s">
        <v>32</v>
      </c>
      <c r="F3" s="72" t="s">
        <v>32</v>
      </c>
      <c r="G3" s="73" t="s">
        <v>32</v>
      </c>
      <c r="H3" s="13"/>
      <c r="I3" s="1"/>
      <c r="J3" s="1"/>
      <c r="K3" s="1"/>
      <c r="L3" s="1"/>
      <c r="M3" s="1"/>
      <c r="N3" s="1"/>
      <c r="O3" s="1"/>
      <c r="P3" s="1"/>
      <c r="Q3" s="1"/>
      <c r="R3" s="1"/>
      <c r="S3" s="1"/>
      <c r="T3" s="1"/>
      <c r="U3" s="1"/>
      <c r="V3" s="1"/>
      <c r="W3" s="1"/>
    </row>
    <row r="4" spans="1:23" ht="18.5" x14ac:dyDescent="0.45">
      <c r="A4" s="74" t="s">
        <v>29</v>
      </c>
      <c r="B4" s="25">
        <f>ConstructionLoan!G17</f>
        <v>762300</v>
      </c>
      <c r="C4" s="25">
        <f>(ConstructionLoan!$G$12*ConstructionLoan!$G$13*(ConstructionLoan!$D$8+Explanation!C2)/12)+ConstructionLoan!$G$16</f>
        <v>832837.5</v>
      </c>
      <c r="D4" s="25">
        <f>(ConstructionLoan!$G$12*ConstructionLoan!$G$13*(ConstructionLoan!$D$8+Explanation!D2)/12)+ConstructionLoan!$G$16</f>
        <v>903375</v>
      </c>
      <c r="E4" s="25">
        <f>(ConstructionLoan!$G$12*ConstructionLoan!$G$13*(ConstructionLoan!$D$8+Explanation!E2)/12)+ConstructionLoan!$G$16</f>
        <v>973912.5</v>
      </c>
      <c r="F4" s="25">
        <f>(ConstructionLoan!$G$12*ConstructionLoan!$G$13*(ConstructionLoan!$D$8+Explanation!F2)/12)+ConstructionLoan!$G$16</f>
        <v>1044450</v>
      </c>
      <c r="G4" s="25">
        <f>(ConstructionLoan!$G$12*ConstructionLoan!$G$13*(ConstructionLoan!$D$8+Explanation!G2)/12)+ConstructionLoan!$G$16</f>
        <v>1326600</v>
      </c>
      <c r="H4" s="13"/>
      <c r="I4" s="1"/>
      <c r="J4" s="1"/>
      <c r="K4" s="1"/>
      <c r="L4" s="1"/>
      <c r="M4" s="1"/>
      <c r="N4" s="1"/>
      <c r="O4" s="1"/>
      <c r="P4" s="1"/>
      <c r="Q4" s="1"/>
      <c r="R4" s="1"/>
      <c r="S4" s="1"/>
      <c r="T4" s="1"/>
      <c r="U4" s="1"/>
      <c r="V4" s="1"/>
      <c r="W4" s="1"/>
    </row>
    <row r="5" spans="1:23" ht="18.5" x14ac:dyDescent="0.45">
      <c r="A5" s="74" t="s">
        <v>30</v>
      </c>
      <c r="B5" s="25">
        <f>ConstructionLoan!H17</f>
        <v>772200</v>
      </c>
      <c r="C5" s="25">
        <f>(ConstructionLoan!$H$12*ConstructionLoan!$H$13*(ConstructionLoan!$D$8+Explanation!C2)/12)+ConstructionLoan!$H$16</f>
        <v>850162.5</v>
      </c>
      <c r="D5" s="25">
        <f>(ConstructionLoan!$H$12*ConstructionLoan!$H$13*(ConstructionLoan!$D$8+Explanation!D2)/12)+ConstructionLoan!$H$16</f>
        <v>928125</v>
      </c>
      <c r="E5" s="25">
        <f>(ConstructionLoan!$H$12*ConstructionLoan!$H$13*(ConstructionLoan!$D$8+Explanation!E2)/12)+ConstructionLoan!$H$16</f>
        <v>1006087.5</v>
      </c>
      <c r="F5" s="25">
        <f>(ConstructionLoan!$H$12*ConstructionLoan!$H$13*(ConstructionLoan!$D$8+Explanation!F2)/12)+ConstructionLoan!$H$16</f>
        <v>1084050</v>
      </c>
      <c r="G5" s="25">
        <f>(ConstructionLoan!$H$12*ConstructionLoan!$H$13*(ConstructionLoan!$D$8+Explanation!G2)/12)+ConstructionLoan!$H$16</f>
        <v>1395900</v>
      </c>
      <c r="H5" s="13"/>
      <c r="I5" s="1"/>
      <c r="J5" s="1"/>
      <c r="K5" s="1"/>
      <c r="L5" s="1"/>
      <c r="M5" s="1"/>
      <c r="N5" s="1"/>
      <c r="O5" s="1"/>
      <c r="P5" s="1"/>
      <c r="Q5" s="1"/>
      <c r="R5" s="1"/>
      <c r="S5" s="1"/>
      <c r="T5" s="1"/>
      <c r="U5" s="1"/>
      <c r="V5" s="1"/>
      <c r="W5" s="1"/>
    </row>
    <row r="6" spans="1:23" ht="18.5" x14ac:dyDescent="0.45">
      <c r="A6" s="74" t="str">
        <f>IF(ConstructionLoan!D152=1,"Loan Option 3 cost of borrowing","")</f>
        <v>Loan Option 3 cost of borrowing</v>
      </c>
      <c r="B6" s="75">
        <f>IF(ConstructionLoan!D152=1,ConstructionLoan!I17,"")</f>
        <v>752400</v>
      </c>
      <c r="C6" s="75">
        <f>IF(ConstructionLoan!$D$152=1,ConstructionLoan!$I$12*ConstructionLoan!$I$13*(ConstructionLoan!$D$8+Explanation!C2)/12+ConstructionLoan!$I$16,"")</f>
        <v>834075</v>
      </c>
      <c r="D6" s="75">
        <f>IF(ConstructionLoan!$D$152=1,ConstructionLoan!$I$12*ConstructionLoan!$I$13*(ConstructionLoan!$D$8+Explanation!D2)/12+ConstructionLoan!$I$16,"")</f>
        <v>915750</v>
      </c>
      <c r="E6" s="75">
        <f>IF(ConstructionLoan!$D$152=1,ConstructionLoan!$I$12*ConstructionLoan!$I$13*(ConstructionLoan!$D$8+Explanation!E2)/12+ConstructionLoan!$I$16,"")</f>
        <v>997425</v>
      </c>
      <c r="F6" s="75">
        <f>IF(ConstructionLoan!$D$152=1,ConstructionLoan!$I$12*ConstructionLoan!$I$13*(ConstructionLoan!$D$8+Explanation!F2)/12+ConstructionLoan!$I$16,"")</f>
        <v>1079100</v>
      </c>
      <c r="G6" s="75">
        <f>IF(ConstructionLoan!$D$152=1,ConstructionLoan!$I$12*ConstructionLoan!$I$13*(ConstructionLoan!$D$8+Explanation!G2)/12+ConstructionLoan!$I$16,"")</f>
        <v>1405800</v>
      </c>
      <c r="H6" s="13"/>
      <c r="I6" s="1"/>
      <c r="J6" s="1"/>
      <c r="K6" s="1"/>
      <c r="L6" s="1"/>
      <c r="M6" s="1"/>
      <c r="N6" s="1"/>
      <c r="O6" s="1"/>
      <c r="P6" s="1"/>
      <c r="Q6" s="1"/>
      <c r="R6" s="1"/>
      <c r="S6" s="1"/>
      <c r="T6" s="1"/>
      <c r="U6" s="1"/>
      <c r="V6" s="1"/>
      <c r="W6" s="1"/>
    </row>
    <row r="7" spans="1:23" x14ac:dyDescent="0.35">
      <c r="A7" s="13"/>
      <c r="B7" s="13"/>
      <c r="C7" s="13"/>
      <c r="D7" s="13"/>
      <c r="E7" s="13"/>
      <c r="F7" s="13"/>
      <c r="G7" s="13"/>
      <c r="H7" s="13"/>
      <c r="I7" s="1"/>
      <c r="J7" s="1"/>
      <c r="K7" s="1"/>
      <c r="L7" s="1"/>
      <c r="M7" s="1"/>
      <c r="N7" s="1"/>
      <c r="O7" s="1"/>
      <c r="P7" s="1"/>
      <c r="Q7" s="1"/>
      <c r="R7" s="1"/>
      <c r="S7" s="1"/>
      <c r="T7" s="1"/>
      <c r="U7" s="1"/>
      <c r="V7" s="1"/>
      <c r="W7" s="1"/>
    </row>
    <row r="8" spans="1:23" ht="15" thickBot="1" x14ac:dyDescent="0.4">
      <c r="A8" s="13"/>
      <c r="B8" s="13"/>
      <c r="C8" s="13"/>
      <c r="D8" s="13"/>
      <c r="E8" s="13"/>
      <c r="F8" s="13"/>
      <c r="G8" s="13"/>
      <c r="H8" s="13"/>
      <c r="I8" s="1"/>
      <c r="J8" s="1"/>
      <c r="K8" s="1"/>
      <c r="L8" s="1"/>
      <c r="M8" s="1"/>
      <c r="N8" s="1"/>
      <c r="O8" s="1"/>
      <c r="P8" s="1"/>
      <c r="Q8" s="1"/>
      <c r="R8" s="1"/>
      <c r="S8" s="1"/>
      <c r="T8" s="1"/>
      <c r="U8" s="1"/>
      <c r="V8" s="1"/>
      <c r="W8" s="1"/>
    </row>
    <row r="9" spans="1:23" ht="14.4" customHeight="1" x14ac:dyDescent="0.35">
      <c r="A9" s="13"/>
      <c r="B9" s="76" t="s">
        <v>33</v>
      </c>
      <c r="C9" s="139" t="s">
        <v>34</v>
      </c>
      <c r="D9" s="140"/>
      <c r="E9" s="13"/>
      <c r="F9" s="13"/>
      <c r="G9" s="13"/>
      <c r="H9" s="13"/>
      <c r="I9" s="1"/>
      <c r="J9" s="1"/>
      <c r="K9" s="1"/>
      <c r="L9" s="1"/>
      <c r="M9" s="1"/>
      <c r="N9" s="1"/>
      <c r="O9" s="1"/>
      <c r="P9" s="1"/>
      <c r="Q9" s="1"/>
      <c r="R9" s="1"/>
      <c r="S9" s="1"/>
      <c r="T9" s="1"/>
      <c r="U9" s="1"/>
      <c r="V9" s="1"/>
      <c r="W9" s="1"/>
    </row>
    <row r="10" spans="1:23" x14ac:dyDescent="0.35">
      <c r="A10" s="13"/>
      <c r="B10" s="77"/>
      <c r="C10" s="141"/>
      <c r="D10" s="142"/>
      <c r="E10" s="13"/>
      <c r="F10" s="13"/>
      <c r="G10" s="13"/>
      <c r="H10" s="13"/>
      <c r="I10" s="1"/>
      <c r="J10" s="1"/>
      <c r="K10" s="1"/>
      <c r="L10" s="1"/>
      <c r="M10" s="1"/>
      <c r="N10" s="1"/>
      <c r="O10" s="1"/>
      <c r="P10" s="1"/>
      <c r="Q10" s="1"/>
      <c r="R10" s="1"/>
      <c r="S10" s="1"/>
      <c r="T10" s="1"/>
      <c r="U10" s="1"/>
      <c r="V10" s="1"/>
      <c r="W10" s="1"/>
    </row>
    <row r="11" spans="1:23" ht="18.5" x14ac:dyDescent="0.35">
      <c r="A11" s="78" t="s">
        <v>39</v>
      </c>
      <c r="B11" s="79">
        <f>B250/1000</f>
        <v>0.05</v>
      </c>
      <c r="C11" s="141"/>
      <c r="D11" s="142"/>
      <c r="E11" s="13"/>
      <c r="F11" s="13"/>
      <c r="G11" s="13"/>
      <c r="H11" s="13"/>
      <c r="I11" s="1"/>
      <c r="J11" s="1"/>
      <c r="K11" s="1"/>
      <c r="L11" s="1"/>
      <c r="M11" s="1"/>
      <c r="N11" s="1"/>
      <c r="O11" s="1"/>
      <c r="P11" s="1"/>
      <c r="Q11" s="1"/>
      <c r="R11" s="1"/>
      <c r="S11" s="1"/>
      <c r="T11" s="1"/>
      <c r="U11" s="1"/>
      <c r="V11" s="1"/>
      <c r="W11" s="1"/>
    </row>
    <row r="12" spans="1:23" x14ac:dyDescent="0.35">
      <c r="A12" s="13"/>
      <c r="B12" s="77"/>
      <c r="C12" s="143">
        <f>ConstructionLoan!G12*Explanation!B11/12</f>
        <v>24750</v>
      </c>
      <c r="D12" s="144"/>
      <c r="E12" s="13"/>
      <c r="F12" s="13"/>
      <c r="G12" s="13"/>
      <c r="H12" s="13"/>
      <c r="I12" s="1"/>
      <c r="J12" s="1"/>
      <c r="K12" s="1"/>
      <c r="L12" s="1"/>
      <c r="M12" s="1"/>
      <c r="N12" s="1"/>
      <c r="O12" s="1"/>
      <c r="P12" s="1"/>
      <c r="Q12" s="1"/>
      <c r="R12" s="1"/>
      <c r="S12" s="1"/>
      <c r="T12" s="1"/>
      <c r="U12" s="1"/>
      <c r="V12" s="1"/>
      <c r="W12" s="1"/>
    </row>
    <row r="13" spans="1:23" ht="15" thickBot="1" x14ac:dyDescent="0.4">
      <c r="A13" s="13"/>
      <c r="B13" s="80"/>
      <c r="C13" s="145"/>
      <c r="D13" s="146"/>
      <c r="E13" s="13"/>
      <c r="F13" s="13"/>
      <c r="G13" s="13"/>
      <c r="H13" s="13"/>
      <c r="I13" s="1"/>
      <c r="J13" s="1"/>
      <c r="K13" s="1"/>
      <c r="L13" s="1"/>
      <c r="M13" s="1"/>
      <c r="N13" s="1"/>
      <c r="O13" s="1"/>
      <c r="P13" s="1"/>
      <c r="Q13" s="1"/>
      <c r="R13" s="1"/>
      <c r="S13" s="1"/>
      <c r="T13" s="1"/>
      <c r="U13" s="1"/>
      <c r="V13" s="1"/>
      <c r="W13" s="1"/>
    </row>
    <row r="14" spans="1:23" x14ac:dyDescent="0.35">
      <c r="A14" s="13"/>
      <c r="B14" s="147" t="s">
        <v>35</v>
      </c>
      <c r="C14" s="148"/>
      <c r="D14" s="149"/>
      <c r="E14" s="13"/>
      <c r="F14" s="13"/>
      <c r="G14" s="13"/>
      <c r="H14" s="13"/>
      <c r="I14" s="1"/>
      <c r="J14" s="1"/>
      <c r="K14" s="1"/>
      <c r="L14" s="1"/>
      <c r="M14" s="1"/>
      <c r="N14" s="1"/>
      <c r="O14" s="1"/>
      <c r="P14" s="1"/>
      <c r="Q14" s="1"/>
      <c r="R14" s="1"/>
      <c r="S14" s="1"/>
      <c r="T14" s="1"/>
      <c r="U14" s="1"/>
      <c r="V14" s="1"/>
      <c r="W14" s="1"/>
    </row>
    <row r="15" spans="1:23" x14ac:dyDescent="0.35">
      <c r="A15" s="13"/>
      <c r="B15" s="150"/>
      <c r="C15" s="151"/>
      <c r="D15" s="152"/>
      <c r="E15" s="13"/>
      <c r="F15" s="13"/>
      <c r="G15" s="13"/>
      <c r="H15" s="13"/>
      <c r="I15" s="1"/>
      <c r="J15" s="1"/>
      <c r="K15" s="1"/>
      <c r="L15" s="1"/>
      <c r="M15" s="1"/>
      <c r="N15" s="1"/>
      <c r="O15" s="1"/>
      <c r="P15" s="1"/>
      <c r="Q15" s="1"/>
      <c r="R15" s="1"/>
      <c r="S15" s="1"/>
      <c r="T15" s="1"/>
      <c r="U15" s="1"/>
      <c r="V15" s="1"/>
      <c r="W15" s="1"/>
    </row>
    <row r="16" spans="1:23" x14ac:dyDescent="0.35">
      <c r="A16" s="13"/>
      <c r="B16" s="150"/>
      <c r="C16" s="151"/>
      <c r="D16" s="152"/>
      <c r="E16" s="13"/>
      <c r="F16" s="13"/>
      <c r="G16" s="13"/>
      <c r="H16" s="13"/>
      <c r="I16" s="1"/>
      <c r="J16" s="1"/>
      <c r="K16" s="1"/>
      <c r="L16" s="1"/>
      <c r="M16" s="1"/>
      <c r="N16" s="1"/>
      <c r="O16" s="1"/>
      <c r="P16" s="1"/>
      <c r="Q16" s="1"/>
      <c r="R16" s="1"/>
      <c r="S16" s="1"/>
      <c r="T16" s="1"/>
      <c r="U16" s="1"/>
      <c r="V16" s="1"/>
      <c r="W16" s="1"/>
    </row>
    <row r="17" spans="1:23" ht="15" thickBot="1" x14ac:dyDescent="0.4">
      <c r="A17" s="13"/>
      <c r="B17" s="153"/>
      <c r="C17" s="154"/>
      <c r="D17" s="155"/>
      <c r="E17" s="13"/>
      <c r="F17" s="13"/>
      <c r="G17" s="13"/>
      <c r="H17" s="13"/>
      <c r="I17" s="1"/>
      <c r="J17" s="1"/>
      <c r="K17" s="1"/>
      <c r="L17" s="1"/>
      <c r="M17" s="1"/>
      <c r="N17" s="1"/>
      <c r="O17" s="1"/>
      <c r="P17" s="1"/>
      <c r="Q17" s="1"/>
      <c r="R17" s="1"/>
      <c r="S17" s="1"/>
      <c r="T17" s="1"/>
      <c r="U17" s="1"/>
      <c r="V17" s="1"/>
      <c r="W17" s="1"/>
    </row>
    <row r="18" spans="1:23" x14ac:dyDescent="0.35">
      <c r="A18" s="13"/>
      <c r="B18" s="13"/>
      <c r="C18" s="13"/>
      <c r="D18" s="13"/>
      <c r="E18" s="13"/>
      <c r="F18" s="13"/>
      <c r="G18" s="13"/>
      <c r="H18" s="13"/>
      <c r="I18" s="1"/>
      <c r="J18" s="1"/>
      <c r="K18" s="1"/>
      <c r="L18" s="1"/>
      <c r="M18" s="1"/>
      <c r="N18" s="1"/>
      <c r="O18" s="1"/>
      <c r="P18" s="1"/>
      <c r="Q18" s="1"/>
      <c r="R18" s="1"/>
      <c r="S18" s="1"/>
      <c r="T18" s="1"/>
      <c r="U18" s="1"/>
      <c r="V18" s="1"/>
      <c r="W18" s="1"/>
    </row>
    <row r="19" spans="1:23" x14ac:dyDescent="0.35">
      <c r="A19" s="13"/>
      <c r="B19" s="13"/>
      <c r="C19" s="13"/>
      <c r="D19" s="13"/>
      <c r="E19" s="13"/>
      <c r="F19" s="13"/>
      <c r="G19" s="13"/>
      <c r="H19" s="13"/>
      <c r="I19" s="1"/>
      <c r="J19" s="1"/>
      <c r="K19" s="1"/>
      <c r="L19" s="1"/>
      <c r="M19" s="1"/>
      <c r="N19" s="1"/>
      <c r="O19" s="1"/>
      <c r="P19" s="1"/>
      <c r="Q19" s="1"/>
      <c r="R19" s="1"/>
      <c r="S19" s="1"/>
      <c r="T19" s="1"/>
      <c r="U19" s="1"/>
      <c r="V19" s="1"/>
      <c r="W19" s="1"/>
    </row>
    <row r="20" spans="1:23" x14ac:dyDescent="0.35">
      <c r="A20" s="1"/>
      <c r="B20" s="1"/>
      <c r="C20" s="1"/>
      <c r="D20" s="1"/>
      <c r="E20" s="1"/>
      <c r="F20" s="1"/>
      <c r="G20" s="1"/>
      <c r="H20" s="1"/>
      <c r="I20" s="1"/>
      <c r="J20" s="1"/>
      <c r="K20" s="1"/>
      <c r="L20" s="1"/>
      <c r="M20" s="1"/>
      <c r="N20" s="1"/>
      <c r="O20" s="1"/>
      <c r="P20" s="1"/>
      <c r="Q20" s="1"/>
      <c r="R20" s="1"/>
      <c r="S20" s="1"/>
      <c r="T20" s="1"/>
      <c r="U20" s="1"/>
      <c r="V20" s="1"/>
      <c r="W20" s="1"/>
    </row>
    <row r="21" spans="1:23" x14ac:dyDescent="0.35">
      <c r="A21" s="1"/>
      <c r="B21" s="1"/>
      <c r="C21" s="1"/>
      <c r="D21" s="1"/>
      <c r="E21" s="1"/>
      <c r="F21" s="1"/>
      <c r="G21" s="1"/>
      <c r="H21" s="1"/>
      <c r="I21" s="1"/>
      <c r="J21" s="1"/>
      <c r="K21" s="1"/>
      <c r="L21" s="1"/>
      <c r="M21" s="1"/>
      <c r="N21" s="1"/>
      <c r="O21" s="1"/>
      <c r="P21" s="1"/>
      <c r="Q21" s="1"/>
      <c r="R21" s="1"/>
      <c r="S21" s="1"/>
      <c r="T21" s="1"/>
      <c r="U21" s="1"/>
      <c r="V21" s="1"/>
      <c r="W21" s="1"/>
    </row>
    <row r="22" spans="1:23" x14ac:dyDescent="0.35">
      <c r="A22" s="1"/>
      <c r="B22" s="1"/>
      <c r="C22" s="1"/>
      <c r="D22" s="1"/>
      <c r="E22" s="1"/>
      <c r="F22" s="1"/>
      <c r="G22" s="1"/>
      <c r="H22" s="1"/>
      <c r="I22" s="1"/>
      <c r="J22" s="1"/>
      <c r="K22" s="1"/>
      <c r="L22" s="1"/>
      <c r="M22" s="1"/>
      <c r="N22" s="1"/>
      <c r="O22" s="1"/>
      <c r="P22" s="1"/>
      <c r="Q22" s="1"/>
      <c r="R22" s="1"/>
      <c r="S22" s="1"/>
      <c r="T22" s="1"/>
      <c r="U22" s="1"/>
      <c r="V22" s="1"/>
      <c r="W22" s="1"/>
    </row>
    <row r="23" spans="1:23" x14ac:dyDescent="0.35">
      <c r="A23" s="1"/>
      <c r="B23" s="1"/>
      <c r="C23" s="1"/>
      <c r="D23" s="1"/>
      <c r="E23" s="1"/>
      <c r="F23" s="1"/>
      <c r="G23" s="1"/>
      <c r="H23" s="1"/>
      <c r="I23" s="1"/>
      <c r="J23" s="1"/>
      <c r="K23" s="1"/>
      <c r="L23" s="1"/>
      <c r="M23" s="1"/>
      <c r="N23" s="1"/>
      <c r="O23" s="1"/>
      <c r="P23" s="1"/>
      <c r="Q23" s="1"/>
      <c r="R23" s="1"/>
      <c r="S23" s="1"/>
      <c r="T23" s="1"/>
      <c r="U23" s="1"/>
      <c r="V23" s="1"/>
      <c r="W23" s="1"/>
    </row>
    <row r="24" spans="1:23" x14ac:dyDescent="0.35">
      <c r="A24" s="1"/>
      <c r="B24" s="1"/>
      <c r="C24" s="1"/>
      <c r="D24" s="1"/>
      <c r="E24" s="1"/>
      <c r="F24" s="1"/>
      <c r="G24" s="1"/>
      <c r="H24" s="1"/>
      <c r="I24" s="1"/>
      <c r="J24" s="1"/>
      <c r="K24" s="1"/>
      <c r="L24" s="1"/>
      <c r="M24" s="1"/>
      <c r="N24" s="1"/>
      <c r="O24" s="1"/>
      <c r="P24" s="1"/>
      <c r="Q24" s="1"/>
      <c r="R24" s="1"/>
      <c r="S24" s="1"/>
      <c r="T24" s="1"/>
      <c r="U24" s="1"/>
      <c r="V24" s="1"/>
      <c r="W24" s="1"/>
    </row>
    <row r="25" spans="1:23" x14ac:dyDescent="0.35">
      <c r="A25" s="1"/>
      <c r="B25" s="1"/>
      <c r="C25" s="1"/>
      <c r="D25" s="1"/>
      <c r="E25" s="1"/>
      <c r="F25" s="1"/>
      <c r="G25" s="1"/>
      <c r="H25" s="1"/>
      <c r="I25" s="1"/>
      <c r="J25" s="1"/>
      <c r="K25" s="1"/>
      <c r="L25" s="1"/>
      <c r="M25" s="1"/>
      <c r="N25" s="1"/>
      <c r="O25" s="1"/>
      <c r="P25" s="1"/>
      <c r="Q25" s="1"/>
      <c r="R25" s="1"/>
      <c r="S25" s="1"/>
      <c r="T25" s="1"/>
      <c r="U25" s="1"/>
      <c r="V25" s="1"/>
      <c r="W25" s="1"/>
    </row>
    <row r="26" spans="1:23" x14ac:dyDescent="0.35">
      <c r="A26" s="1"/>
      <c r="B26" s="1"/>
      <c r="C26" s="1"/>
      <c r="D26" s="1"/>
      <c r="E26" s="1"/>
      <c r="F26" s="1"/>
      <c r="G26" s="1"/>
      <c r="H26" s="1"/>
      <c r="I26" s="1"/>
      <c r="J26" s="1"/>
      <c r="K26" s="1"/>
      <c r="L26" s="1"/>
      <c r="M26" s="1"/>
      <c r="N26" s="1"/>
      <c r="O26" s="1"/>
      <c r="P26" s="1"/>
      <c r="Q26" s="1"/>
      <c r="R26" s="1"/>
      <c r="S26" s="1"/>
      <c r="T26" s="1"/>
      <c r="U26" s="1"/>
      <c r="V26" s="1"/>
      <c r="W26" s="1"/>
    </row>
    <row r="27" spans="1:23" x14ac:dyDescent="0.35">
      <c r="A27" s="1"/>
      <c r="B27" s="1"/>
      <c r="C27" s="1"/>
      <c r="D27" s="1"/>
      <c r="E27" s="1"/>
      <c r="F27" s="1"/>
      <c r="G27" s="1"/>
      <c r="H27" s="1"/>
      <c r="I27" s="1"/>
      <c r="J27" s="1"/>
      <c r="K27" s="1"/>
      <c r="L27" s="1"/>
      <c r="M27" s="1"/>
      <c r="N27" s="1"/>
      <c r="O27" s="1"/>
      <c r="P27" s="1"/>
      <c r="Q27" s="1"/>
      <c r="R27" s="1"/>
      <c r="S27" s="1"/>
      <c r="T27" s="1"/>
      <c r="U27" s="1"/>
      <c r="V27" s="1"/>
      <c r="W27" s="1"/>
    </row>
    <row r="28" spans="1:23" x14ac:dyDescent="0.35">
      <c r="A28" s="1"/>
      <c r="B28" s="1"/>
      <c r="C28" s="1"/>
      <c r="D28" s="1"/>
      <c r="E28" s="1"/>
      <c r="F28" s="1"/>
      <c r="G28" s="1"/>
      <c r="H28" s="1"/>
      <c r="I28" s="1"/>
      <c r="J28" s="1"/>
      <c r="K28" s="1"/>
      <c r="L28" s="1"/>
      <c r="M28" s="1"/>
      <c r="N28" s="1"/>
      <c r="O28" s="1"/>
      <c r="P28" s="1"/>
      <c r="Q28" s="1"/>
      <c r="R28" s="1"/>
      <c r="S28" s="1"/>
      <c r="T28" s="1"/>
      <c r="U28" s="1"/>
      <c r="V28" s="1"/>
      <c r="W28" s="1"/>
    </row>
    <row r="29" spans="1:23" x14ac:dyDescent="0.35">
      <c r="A29" s="1"/>
      <c r="B29" s="1"/>
      <c r="C29" s="1"/>
      <c r="D29" s="1"/>
      <c r="E29" s="1"/>
      <c r="F29" s="1"/>
      <c r="G29" s="1"/>
      <c r="H29" s="1"/>
      <c r="I29" s="1"/>
      <c r="J29" s="1"/>
      <c r="K29" s="1"/>
      <c r="L29" s="1"/>
      <c r="M29" s="1"/>
      <c r="N29" s="1"/>
      <c r="O29" s="1"/>
      <c r="P29" s="1"/>
      <c r="Q29" s="1"/>
      <c r="R29" s="1"/>
      <c r="S29" s="1"/>
      <c r="T29" s="1"/>
      <c r="U29" s="1"/>
      <c r="V29" s="1"/>
      <c r="W29" s="1"/>
    </row>
    <row r="30" spans="1:23" x14ac:dyDescent="0.35">
      <c r="A30" s="1"/>
      <c r="B30" s="1"/>
      <c r="C30" s="1"/>
      <c r="D30" s="1"/>
      <c r="E30" s="1"/>
      <c r="F30" s="1"/>
      <c r="G30" s="1"/>
      <c r="H30" s="1"/>
      <c r="I30" s="1"/>
      <c r="J30" s="1"/>
      <c r="K30" s="1"/>
      <c r="L30" s="1"/>
      <c r="M30" s="1"/>
      <c r="N30" s="1"/>
      <c r="O30" s="1"/>
      <c r="P30" s="1"/>
      <c r="Q30" s="1"/>
      <c r="R30" s="1"/>
      <c r="S30" s="1"/>
      <c r="T30" s="1"/>
      <c r="U30" s="1"/>
      <c r="V30" s="1"/>
      <c r="W30" s="1"/>
    </row>
    <row r="31" spans="1:23" x14ac:dyDescent="0.35">
      <c r="A31" s="1"/>
      <c r="B31" s="1"/>
      <c r="C31" s="1"/>
      <c r="D31" s="1"/>
      <c r="E31" s="1"/>
      <c r="F31" s="1"/>
      <c r="G31" s="1"/>
      <c r="H31" s="1"/>
      <c r="I31" s="1"/>
      <c r="J31" s="1"/>
      <c r="K31" s="1"/>
      <c r="L31" s="1"/>
      <c r="M31" s="1"/>
      <c r="N31" s="1"/>
      <c r="O31" s="1"/>
      <c r="P31" s="1"/>
      <c r="Q31" s="1"/>
      <c r="R31" s="1"/>
      <c r="S31" s="1"/>
      <c r="T31" s="1"/>
      <c r="U31" s="1"/>
      <c r="V31" s="1"/>
      <c r="W31" s="1"/>
    </row>
    <row r="32" spans="1:23" x14ac:dyDescent="0.35">
      <c r="A32" s="1"/>
      <c r="B32" s="1"/>
      <c r="C32" s="1"/>
      <c r="D32" s="1"/>
      <c r="E32" s="1"/>
      <c r="F32" s="1"/>
      <c r="G32" s="1"/>
      <c r="H32" s="1"/>
      <c r="I32" s="1"/>
      <c r="J32" s="1"/>
      <c r="K32" s="1"/>
      <c r="L32" s="1"/>
      <c r="M32" s="1"/>
      <c r="N32" s="1"/>
      <c r="O32" s="1"/>
      <c r="P32" s="1"/>
      <c r="Q32" s="1"/>
      <c r="R32" s="1"/>
      <c r="S32" s="1"/>
      <c r="T32" s="1"/>
      <c r="U32" s="1"/>
      <c r="V32" s="1"/>
      <c r="W32" s="1"/>
    </row>
    <row r="33" spans="1:27" x14ac:dyDescent="0.35">
      <c r="A33" s="1"/>
      <c r="B33" s="1"/>
      <c r="C33" s="1"/>
      <c r="D33" s="1"/>
      <c r="E33" s="1"/>
      <c r="F33" s="1"/>
      <c r="G33" s="1"/>
      <c r="H33" s="1"/>
      <c r="I33" s="1"/>
      <c r="J33" s="1"/>
      <c r="K33" s="1"/>
      <c r="L33" s="1"/>
      <c r="M33" s="1"/>
      <c r="N33" s="1"/>
      <c r="O33" s="1"/>
      <c r="P33" s="1"/>
      <c r="Q33" s="1"/>
      <c r="R33" s="1"/>
      <c r="S33" s="1"/>
      <c r="T33" s="1"/>
      <c r="U33" s="1"/>
      <c r="V33" s="1"/>
      <c r="W33" s="1"/>
    </row>
    <row r="34" spans="1:27" x14ac:dyDescent="0.35">
      <c r="A34" s="1"/>
      <c r="B34" s="1"/>
      <c r="C34" s="1"/>
      <c r="D34" s="1"/>
      <c r="E34" s="1"/>
      <c r="F34" s="1"/>
      <c r="G34" s="1"/>
      <c r="H34" s="1"/>
      <c r="I34" s="1"/>
      <c r="J34" s="1"/>
      <c r="K34" s="1"/>
      <c r="L34" s="1"/>
      <c r="M34" s="1"/>
      <c r="N34" s="1"/>
      <c r="O34" s="1"/>
      <c r="P34" s="1"/>
      <c r="Q34" s="1"/>
      <c r="R34" s="1"/>
      <c r="S34" s="1"/>
      <c r="T34" s="1"/>
      <c r="U34" s="1"/>
      <c r="V34" s="1"/>
      <c r="W34" s="1"/>
    </row>
    <row r="35" spans="1:27" x14ac:dyDescent="0.35">
      <c r="A35" s="1"/>
      <c r="B35" s="1"/>
      <c r="C35" s="1"/>
      <c r="D35" s="1"/>
      <c r="E35" s="1"/>
      <c r="F35" s="1"/>
      <c r="G35" s="1"/>
      <c r="H35" s="1"/>
      <c r="I35" s="1"/>
      <c r="J35" s="1"/>
      <c r="K35" s="1"/>
      <c r="L35" s="1"/>
      <c r="M35" s="1"/>
      <c r="N35" s="1"/>
      <c r="O35" s="1"/>
      <c r="P35" s="1"/>
      <c r="Q35" s="1"/>
      <c r="R35" s="1"/>
      <c r="S35" s="1"/>
      <c r="T35" s="1"/>
      <c r="U35" s="1"/>
      <c r="V35" s="1"/>
      <c r="W35" s="1"/>
    </row>
    <row r="36" spans="1:27" x14ac:dyDescent="0.35">
      <c r="A36" s="1"/>
      <c r="B36" s="1"/>
      <c r="C36" s="1"/>
      <c r="D36" s="1"/>
      <c r="E36" s="1"/>
      <c r="F36" s="1"/>
      <c r="G36" s="1"/>
      <c r="H36" s="1"/>
      <c r="I36" s="1"/>
      <c r="J36" s="1"/>
      <c r="K36" s="1"/>
      <c r="L36" s="1"/>
      <c r="M36" s="1"/>
      <c r="N36" s="1"/>
      <c r="O36" s="1"/>
      <c r="P36" s="1"/>
      <c r="Q36" s="1"/>
      <c r="R36" s="1"/>
      <c r="S36" s="1"/>
      <c r="T36" s="1"/>
      <c r="U36" s="1"/>
      <c r="V36" s="1"/>
      <c r="W36" s="1"/>
    </row>
    <row r="37" spans="1:27" x14ac:dyDescent="0.35">
      <c r="A37" s="1"/>
      <c r="B37" s="1"/>
      <c r="C37" s="1"/>
      <c r="D37" s="1"/>
      <c r="E37" s="1"/>
      <c r="F37" s="1"/>
      <c r="G37" s="1"/>
      <c r="H37" s="1"/>
      <c r="I37" s="1"/>
      <c r="J37" s="1"/>
      <c r="K37" s="1"/>
      <c r="L37" s="1"/>
      <c r="M37" s="1"/>
      <c r="N37" s="1"/>
      <c r="O37" s="1"/>
      <c r="P37" s="1"/>
      <c r="Q37" s="1"/>
      <c r="R37" s="1"/>
      <c r="S37" s="1"/>
      <c r="T37" s="1"/>
      <c r="U37" s="1"/>
      <c r="V37" s="1"/>
      <c r="W37" s="1"/>
    </row>
    <row r="38" spans="1:27" x14ac:dyDescent="0.35">
      <c r="A38" s="1"/>
      <c r="B38" s="1"/>
      <c r="C38" s="1"/>
      <c r="D38" s="1"/>
      <c r="E38" s="1"/>
      <c r="F38" s="1"/>
      <c r="G38" s="1"/>
      <c r="H38" s="1"/>
      <c r="I38" s="1"/>
      <c r="J38" s="1"/>
      <c r="K38" s="1"/>
      <c r="L38" s="1"/>
      <c r="M38" s="1"/>
      <c r="N38" s="1"/>
      <c r="O38" s="1"/>
      <c r="P38" s="1"/>
      <c r="Q38" s="1"/>
      <c r="R38" s="1"/>
      <c r="S38" s="1"/>
      <c r="T38" s="1"/>
      <c r="U38" s="1"/>
      <c r="V38" s="1"/>
      <c r="W38" s="1"/>
    </row>
    <row r="39" spans="1:27" x14ac:dyDescent="0.35">
      <c r="A39" s="1"/>
      <c r="B39" s="1"/>
      <c r="C39" s="1"/>
      <c r="D39" s="1"/>
      <c r="E39" s="1"/>
      <c r="F39" s="1"/>
      <c r="G39" s="1"/>
      <c r="H39" s="1"/>
      <c r="I39" s="1"/>
      <c r="J39" s="1"/>
      <c r="K39" s="1"/>
      <c r="L39" s="1"/>
      <c r="M39" s="1"/>
      <c r="N39" s="1"/>
      <c r="O39" s="1"/>
      <c r="P39" s="1"/>
      <c r="Q39" s="1"/>
      <c r="R39" s="1"/>
      <c r="S39" s="1"/>
      <c r="T39" s="1"/>
      <c r="U39" s="1"/>
      <c r="V39" s="1"/>
      <c r="W39" s="1"/>
    </row>
    <row r="40" spans="1:27" x14ac:dyDescent="0.35">
      <c r="A40" s="1"/>
      <c r="B40" s="1"/>
      <c r="C40" s="1"/>
      <c r="D40" s="1"/>
      <c r="E40" s="1"/>
      <c r="F40" s="1"/>
      <c r="G40" s="1"/>
      <c r="H40" s="1"/>
      <c r="I40" s="1"/>
      <c r="J40" s="1"/>
      <c r="K40" s="1"/>
      <c r="L40" s="1"/>
      <c r="M40" s="1"/>
      <c r="N40" s="1"/>
      <c r="O40" s="1"/>
      <c r="P40" s="1"/>
      <c r="Q40" s="1"/>
      <c r="R40" s="1"/>
      <c r="S40" s="1"/>
      <c r="T40" s="1"/>
      <c r="U40" s="1"/>
      <c r="V40" s="1"/>
      <c r="W40" s="1"/>
    </row>
    <row r="41" spans="1:27" x14ac:dyDescent="0.35">
      <c r="A41" s="1"/>
      <c r="B41" s="1"/>
      <c r="C41" s="1"/>
      <c r="D41" s="1"/>
      <c r="E41" s="1"/>
      <c r="F41" s="1"/>
      <c r="G41" s="1"/>
      <c r="H41" s="1"/>
      <c r="I41" s="1"/>
      <c r="J41" s="1"/>
      <c r="K41" s="1"/>
      <c r="L41" s="1"/>
      <c r="M41" s="1"/>
      <c r="N41" s="1"/>
      <c r="O41" s="1"/>
      <c r="P41" s="1"/>
      <c r="Q41" s="1"/>
      <c r="R41" s="1"/>
      <c r="S41" s="1"/>
      <c r="T41" s="1"/>
      <c r="U41" s="1"/>
      <c r="V41" s="1"/>
      <c r="W41" s="1"/>
    </row>
    <row r="42" spans="1:27" x14ac:dyDescent="0.35">
      <c r="A42" s="1"/>
      <c r="B42" s="1"/>
      <c r="C42" s="1"/>
      <c r="D42" s="1"/>
      <c r="E42" s="1"/>
      <c r="F42" s="1"/>
      <c r="G42" s="1"/>
      <c r="H42" s="1"/>
      <c r="I42" s="1"/>
      <c r="J42" s="1"/>
      <c r="K42" s="1"/>
      <c r="L42" s="1"/>
      <c r="M42" s="1"/>
      <c r="N42" s="1"/>
      <c r="O42" s="1"/>
      <c r="P42" s="1"/>
      <c r="Q42" s="1"/>
      <c r="R42" s="1"/>
      <c r="S42" s="1"/>
      <c r="T42" s="1"/>
      <c r="U42" s="1"/>
      <c r="V42" s="1"/>
      <c r="W42" s="1"/>
    </row>
    <row r="43" spans="1:27" x14ac:dyDescent="0.35">
      <c r="A43" s="1"/>
      <c r="B43" s="1"/>
      <c r="C43" s="1"/>
      <c r="D43" s="1"/>
      <c r="E43" s="1"/>
      <c r="F43" s="1"/>
      <c r="G43" s="1"/>
      <c r="H43" s="1"/>
      <c r="I43" s="1"/>
      <c r="J43" s="1"/>
      <c r="K43" s="1"/>
      <c r="L43" s="1"/>
      <c r="M43" s="1"/>
      <c r="N43" s="1"/>
      <c r="O43" s="1"/>
      <c r="P43" s="1"/>
      <c r="Q43" s="1"/>
      <c r="R43" s="1"/>
      <c r="S43" s="1"/>
      <c r="T43" s="1"/>
      <c r="U43" s="1"/>
      <c r="V43" s="1"/>
      <c r="W43" s="1"/>
    </row>
    <row r="44" spans="1:27"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thickBo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8.5" x14ac:dyDescent="0.45">
      <c r="A52" s="133" t="s">
        <v>8</v>
      </c>
      <c r="B52" s="134"/>
      <c r="C52" s="135"/>
      <c r="D52" s="1"/>
      <c r="E52" s="1"/>
      <c r="F52" s="1"/>
      <c r="G52" s="1"/>
      <c r="H52" s="1"/>
      <c r="I52" s="1"/>
      <c r="J52" s="1"/>
      <c r="K52" s="1"/>
      <c r="L52" s="1"/>
      <c r="M52" s="1"/>
      <c r="N52" s="1"/>
      <c r="O52" s="1"/>
      <c r="P52" s="1"/>
      <c r="Q52" s="1"/>
      <c r="R52" s="1"/>
      <c r="S52" s="1"/>
      <c r="T52" s="1"/>
      <c r="U52" s="1"/>
      <c r="V52" s="1"/>
      <c r="W52" s="1"/>
      <c r="X52" s="1"/>
      <c r="Y52" s="1"/>
      <c r="Z52" s="1"/>
      <c r="AA52" s="1"/>
    </row>
    <row r="53" spans="1:27" ht="267.64999999999998" customHeight="1" x14ac:dyDescent="0.35">
      <c r="A53" s="136" t="s">
        <v>42</v>
      </c>
      <c r="B53" s="137"/>
      <c r="C53" s="138"/>
      <c r="D53" s="1"/>
      <c r="E53" s="1"/>
      <c r="F53" s="1"/>
      <c r="G53" s="1"/>
      <c r="H53" s="1"/>
      <c r="I53" s="1"/>
      <c r="J53" s="1"/>
      <c r="K53" s="1"/>
      <c r="L53" s="1"/>
      <c r="M53" s="1"/>
      <c r="N53" s="1"/>
      <c r="O53" s="1"/>
      <c r="P53" s="1"/>
      <c r="Q53" s="1"/>
      <c r="R53" s="1"/>
      <c r="S53" s="1"/>
      <c r="T53" s="1"/>
      <c r="U53" s="1"/>
      <c r="V53" s="1"/>
      <c r="W53" s="1"/>
      <c r="X53" s="1"/>
      <c r="Y53" s="1"/>
      <c r="Z53" s="1"/>
      <c r="AA53" s="1"/>
    </row>
    <row r="54" spans="1:27" x14ac:dyDescent="0.35">
      <c r="A54" s="3"/>
      <c r="B54" s="2"/>
      <c r="C54" s="4"/>
      <c r="D54" s="1"/>
      <c r="E54" s="1"/>
      <c r="F54" s="1"/>
      <c r="G54" s="1"/>
      <c r="H54" s="1"/>
      <c r="I54" s="1"/>
      <c r="J54" s="1"/>
      <c r="K54" s="1"/>
      <c r="L54" s="1"/>
      <c r="M54" s="1"/>
      <c r="N54" s="1"/>
      <c r="O54" s="1"/>
      <c r="P54" s="1"/>
      <c r="Q54" s="1"/>
      <c r="R54" s="1"/>
      <c r="S54" s="1"/>
      <c r="T54" s="1"/>
      <c r="U54" s="1"/>
      <c r="V54" s="1"/>
      <c r="W54" s="1"/>
      <c r="X54" s="1"/>
      <c r="Y54" s="1"/>
      <c r="Z54" s="1"/>
      <c r="AA54" s="1"/>
    </row>
    <row r="55" spans="1:27" ht="15" thickBot="1" x14ac:dyDescent="0.4">
      <c r="A55" s="7" t="s">
        <v>39</v>
      </c>
      <c r="B55" s="5"/>
      <c r="C55" s="6"/>
      <c r="D55" s="1"/>
      <c r="E55" s="1"/>
      <c r="F55" s="1"/>
      <c r="G55" s="1"/>
      <c r="H55" s="1"/>
      <c r="I55" s="1"/>
      <c r="J55" s="1"/>
      <c r="K55" s="1"/>
      <c r="L55" s="1"/>
      <c r="M55" s="1"/>
      <c r="N55" s="1"/>
      <c r="O55" s="1"/>
      <c r="P55" s="1"/>
      <c r="Q55" s="1"/>
      <c r="R55" s="1"/>
      <c r="S55" s="1"/>
      <c r="T55" s="1"/>
      <c r="U55" s="1"/>
      <c r="V55" s="1"/>
      <c r="W55" s="1"/>
      <c r="X55" s="1"/>
      <c r="Y55" s="1"/>
      <c r="Z55" s="1"/>
      <c r="AA55" s="1"/>
    </row>
    <row r="56" spans="1:27" x14ac:dyDescent="0.35">
      <c r="A56" s="2"/>
      <c r="B56" s="2"/>
      <c r="C56" s="2"/>
      <c r="D56" s="1"/>
      <c r="E56" s="1"/>
      <c r="F56" s="1"/>
      <c r="G56" s="1"/>
      <c r="H56" s="1"/>
      <c r="I56" s="1"/>
      <c r="J56" s="1"/>
      <c r="K56" s="1"/>
      <c r="L56" s="1"/>
      <c r="M56" s="1"/>
      <c r="N56" s="1"/>
      <c r="O56" s="1"/>
      <c r="P56" s="1"/>
      <c r="Q56" s="1"/>
      <c r="R56" s="1"/>
      <c r="S56" s="1"/>
      <c r="T56" s="1"/>
      <c r="U56" s="1"/>
      <c r="V56" s="1"/>
      <c r="W56" s="1"/>
      <c r="X56" s="1"/>
      <c r="Y56" s="1"/>
      <c r="Z56" s="1"/>
      <c r="AA56" s="1"/>
    </row>
    <row r="57" spans="1:27" x14ac:dyDescent="0.35">
      <c r="A57" s="1"/>
      <c r="B57" s="1"/>
      <c r="C57" s="2"/>
      <c r="D57" s="1"/>
      <c r="E57" s="1"/>
      <c r="F57" s="1"/>
      <c r="G57" s="1"/>
      <c r="H57" s="1"/>
      <c r="I57" s="1"/>
      <c r="J57" s="1"/>
      <c r="K57" s="1"/>
      <c r="L57" s="1"/>
      <c r="M57" s="1"/>
      <c r="N57" s="1"/>
      <c r="O57" s="1"/>
      <c r="P57" s="1"/>
      <c r="Q57" s="1"/>
      <c r="R57" s="1"/>
      <c r="S57" s="1"/>
      <c r="T57" s="1"/>
      <c r="U57" s="1"/>
      <c r="V57" s="1"/>
      <c r="W57" s="1"/>
      <c r="X57" s="1"/>
      <c r="Y57" s="1"/>
      <c r="Z57" s="1"/>
      <c r="AA57" s="1"/>
    </row>
    <row r="58" spans="1:27"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250" spans="2:2" x14ac:dyDescent="0.35">
      <c r="B250" s="9">
        <v>50</v>
      </c>
    </row>
  </sheetData>
  <sheetProtection algorithmName="SHA-512" hashValue="6FXbOzqwX1Fvo8JjtQbVy2yhjpY1P0CmPUbEi0CazVJQx1hZznr/K+T7XeNaOmf8JablvPZ3+qeL87mlLyfesg==" saltValue="qsLZ7a5AOCIrN94wzrgzyg==" spinCount="100000" sheet="1"/>
  <mergeCells count="5">
    <mergeCell ref="A52:C52"/>
    <mergeCell ref="A53:C53"/>
    <mergeCell ref="C9:D11"/>
    <mergeCell ref="C12:D13"/>
    <mergeCell ref="B14:D17"/>
  </mergeCells>
  <hyperlinks>
    <hyperlink ref="A11" location="ConstructionLoan!A1" display="Return to Worksheet" xr:uid="{27F939D5-CA41-4C20-957D-F9A94CCA74E8}"/>
    <hyperlink ref="A55" location="ConstructionLoan!A1" display="Return to Worksheet" xr:uid="{2AD057E0-D348-467B-A6D0-2BBA657C336A}"/>
  </hyperlink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Spinner 1">
              <controlPr defaultSize="0" autoPict="0">
                <anchor moveWithCells="1" sizeWithCells="1">
                  <from>
                    <xdr:col>1</xdr:col>
                    <xdr:colOff>368300</xdr:colOff>
                    <xdr:row>9</xdr:row>
                    <xdr:rowOff>50800</xdr:rowOff>
                  </from>
                  <to>
                    <xdr:col>1</xdr:col>
                    <xdr:colOff>984250</xdr:colOff>
                    <xdr:row>12</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70A2-C0D8-423A-A0C5-E9444299038F}">
  <sheetPr codeName="Sheet8"/>
  <dimension ref="A1:BI149"/>
  <sheetViews>
    <sheetView zoomScaleNormal="100" workbookViewId="0">
      <selection activeCell="F17" sqref="F17"/>
    </sheetView>
  </sheetViews>
  <sheetFormatPr defaultRowHeight="14.5" x14ac:dyDescent="0.35"/>
  <cols>
    <col min="1" max="1" width="23.08984375" customWidth="1"/>
    <col min="2" max="2" width="15.08984375" bestFit="1" customWidth="1"/>
    <col min="3" max="3" width="4.36328125" customWidth="1"/>
    <col min="4" max="4" width="21.81640625" customWidth="1"/>
    <col min="5" max="5" width="0.6328125" customWidth="1"/>
    <col min="6" max="6" width="38.6328125" bestFit="1" customWidth="1"/>
    <col min="7" max="9" width="18.08984375" bestFit="1" customWidth="1"/>
    <col min="11" max="11" width="15.36328125" customWidth="1"/>
  </cols>
  <sheetData>
    <row r="1" spans="1:61" x14ac:dyDescent="0.35">
      <c r="A1" s="105"/>
      <c r="B1" s="158"/>
      <c r="C1" s="158"/>
      <c r="D1" s="158"/>
      <c r="E1" s="158"/>
      <c r="F1" s="158"/>
      <c r="G1" s="158"/>
      <c r="H1" s="158"/>
      <c r="I1" s="10"/>
      <c r="J1" s="10"/>
      <c r="K1" s="13"/>
      <c r="L1" s="10"/>
      <c r="M1" s="10"/>
      <c r="N1" s="10"/>
      <c r="O1" s="10"/>
      <c r="P1" s="10"/>
      <c r="Q1" s="10"/>
      <c r="R1" s="10"/>
      <c r="S1" s="10"/>
      <c r="T1" s="10"/>
      <c r="U1" s="10"/>
      <c r="V1" s="10"/>
      <c r="W1" s="10"/>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28.5" customHeight="1" x14ac:dyDescent="0.35">
      <c r="A2" s="158"/>
      <c r="B2" s="158"/>
      <c r="C2" s="158"/>
      <c r="D2" s="158"/>
      <c r="E2" s="158"/>
      <c r="F2" s="158"/>
      <c r="G2" s="158"/>
      <c r="H2" s="158"/>
      <c r="I2" s="10"/>
      <c r="J2" s="10"/>
      <c r="K2" s="13"/>
      <c r="L2" s="10"/>
      <c r="M2" s="10"/>
      <c r="N2" s="10"/>
      <c r="O2" s="10"/>
      <c r="P2" s="10"/>
      <c r="Q2" s="10"/>
      <c r="R2" s="10"/>
      <c r="S2" s="10"/>
      <c r="T2" s="10"/>
      <c r="U2" s="10"/>
      <c r="V2" s="10"/>
      <c r="W2" s="10"/>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4.4" customHeight="1" thickBot="1" x14ac:dyDescent="0.4">
      <c r="A3" s="94" t="s">
        <v>41</v>
      </c>
      <c r="B3" s="93"/>
      <c r="C3" s="93"/>
      <c r="D3" s="93"/>
      <c r="E3" s="13"/>
      <c r="F3" s="13"/>
      <c r="G3" s="13"/>
      <c r="H3" s="10"/>
      <c r="I3" s="10"/>
      <c r="J3" s="10"/>
      <c r="K3" s="13"/>
      <c r="L3" s="10"/>
      <c r="M3" s="10"/>
      <c r="N3" s="10"/>
      <c r="O3" s="10"/>
      <c r="P3" s="10"/>
      <c r="Q3" s="10"/>
      <c r="R3" s="10"/>
      <c r="S3" s="10"/>
      <c r="T3" s="10"/>
      <c r="U3" s="10"/>
      <c r="V3" s="10"/>
      <c r="W3" s="10"/>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21.65" customHeight="1" thickBot="1" x14ac:dyDescent="0.4">
      <c r="A4" s="162" t="s">
        <v>9</v>
      </c>
      <c r="B4" s="163"/>
      <c r="C4" s="163"/>
      <c r="D4" s="164"/>
      <c r="E4" s="13"/>
      <c r="F4" s="15" t="s">
        <v>21</v>
      </c>
      <c r="G4" s="16" t="s">
        <v>15</v>
      </c>
      <c r="H4" s="16" t="s">
        <v>24</v>
      </c>
      <c r="I4" s="16" t="s">
        <v>27</v>
      </c>
      <c r="J4" s="13"/>
      <c r="K4" s="13"/>
      <c r="L4" s="10"/>
      <c r="M4" s="10"/>
      <c r="N4" s="10"/>
      <c r="O4" s="10"/>
      <c r="P4" s="10"/>
      <c r="Q4" s="10"/>
      <c r="R4" s="10"/>
      <c r="S4" s="10"/>
      <c r="T4" s="10"/>
      <c r="U4" s="10"/>
      <c r="V4" s="10"/>
      <c r="W4" s="10"/>
      <c r="X4" s="1"/>
      <c r="Y4" s="1"/>
      <c r="Z4" s="1"/>
      <c r="AA4" s="1"/>
      <c r="AB4" s="1"/>
      <c r="AC4" s="1"/>
      <c r="AD4" s="1"/>
      <c r="AE4" s="1"/>
      <c r="AF4" s="1"/>
      <c r="AG4" s="1"/>
      <c r="AH4" s="1"/>
      <c r="AI4" s="1"/>
      <c r="AJ4" s="1"/>
      <c r="AK4" s="1"/>
      <c r="AL4" s="1"/>
      <c r="AM4" s="1"/>
      <c r="AN4" s="1"/>
      <c r="AO4" s="1"/>
      <c r="AP4" s="1"/>
      <c r="AQ4" s="1"/>
      <c r="AR4" s="1"/>
      <c r="AS4" s="1"/>
    </row>
    <row r="5" spans="1:61" x14ac:dyDescent="0.35">
      <c r="A5" s="115" t="s">
        <v>10</v>
      </c>
      <c r="B5" s="116"/>
      <c r="C5" s="117"/>
      <c r="D5" s="88">
        <f>ConstructionLoan!D5</f>
        <v>17500000</v>
      </c>
      <c r="E5" s="13"/>
      <c r="F5" s="18" t="s">
        <v>0</v>
      </c>
      <c r="G5" s="19">
        <f>$D$5</f>
        <v>17500000</v>
      </c>
      <c r="H5" s="20">
        <f>$D$5</f>
        <v>17500000</v>
      </c>
      <c r="I5" s="21">
        <f>$D$5</f>
        <v>17500000</v>
      </c>
      <c r="J5" s="13"/>
      <c r="K5" s="13"/>
      <c r="L5" s="10"/>
      <c r="M5" s="10"/>
      <c r="N5" s="10"/>
      <c r="O5" s="10"/>
      <c r="P5" s="10"/>
      <c r="Q5" s="10"/>
      <c r="R5" s="10"/>
      <c r="S5" s="10"/>
      <c r="T5" s="10"/>
      <c r="U5" s="10"/>
      <c r="V5" s="10"/>
      <c r="W5" s="10"/>
      <c r="X5" s="1"/>
      <c r="Y5" s="1"/>
      <c r="Z5" s="1"/>
      <c r="AA5" s="1"/>
      <c r="AB5" s="1"/>
      <c r="AC5" s="1"/>
      <c r="AD5" s="1"/>
      <c r="AE5" s="1"/>
      <c r="AF5" s="1"/>
      <c r="AG5" s="1"/>
      <c r="AH5" s="1"/>
      <c r="AI5" s="1"/>
      <c r="AJ5" s="1"/>
      <c r="AK5" s="1"/>
      <c r="AL5" s="1"/>
      <c r="AM5" s="1"/>
      <c r="AN5" s="1"/>
      <c r="AO5" s="1"/>
      <c r="AP5" s="1"/>
      <c r="AQ5" s="1"/>
      <c r="AR5" s="1"/>
      <c r="AS5" s="1"/>
    </row>
    <row r="6" spans="1:61" ht="15" customHeight="1" x14ac:dyDescent="0.35">
      <c r="A6" s="118" t="s">
        <v>3</v>
      </c>
      <c r="B6" s="119"/>
      <c r="C6" s="120"/>
      <c r="D6" s="88">
        <f>ConstructionLoan!D6</f>
        <v>1300000</v>
      </c>
      <c r="E6" s="13"/>
      <c r="F6" s="23" t="s">
        <v>16</v>
      </c>
      <c r="G6" s="24">
        <f>$D$6*-1</f>
        <v>-1300000</v>
      </c>
      <c r="H6" s="25">
        <f>$D$6*-1</f>
        <v>-1300000</v>
      </c>
      <c r="I6" s="26">
        <f>$D$6*-1</f>
        <v>-1300000</v>
      </c>
      <c r="J6" s="13"/>
      <c r="K6" s="10"/>
      <c r="L6" s="10"/>
      <c r="M6" s="10"/>
      <c r="N6" s="10"/>
      <c r="O6" s="10"/>
      <c r="P6" s="10"/>
      <c r="Q6" s="10"/>
      <c r="R6" s="10"/>
      <c r="S6" s="10"/>
      <c r="T6" s="10"/>
      <c r="U6" s="10"/>
      <c r="V6" s="10"/>
      <c r="W6" s="1"/>
      <c r="X6" s="1"/>
      <c r="Y6" s="1"/>
      <c r="Z6" s="1"/>
      <c r="AA6" s="1"/>
      <c r="AB6" s="1"/>
      <c r="AC6" s="1"/>
      <c r="AD6" s="1"/>
      <c r="AE6" s="1"/>
      <c r="AF6" s="1"/>
      <c r="AG6" s="1"/>
      <c r="AH6" s="1"/>
      <c r="AI6" s="1"/>
      <c r="AJ6" s="1"/>
      <c r="AK6" s="1"/>
      <c r="AL6" s="1"/>
      <c r="AM6" s="1"/>
      <c r="AN6" s="1"/>
      <c r="AO6" s="1"/>
      <c r="AP6" s="1"/>
      <c r="AQ6" s="1"/>
      <c r="AR6" s="1"/>
    </row>
    <row r="7" spans="1:61" ht="14.4" customHeight="1" x14ac:dyDescent="0.35">
      <c r="A7" s="118" t="str">
        <f>ConstructionLoan!A7</f>
        <v>Subordinate Loans/Grants/Deferred Developer Fee</v>
      </c>
      <c r="B7" s="119"/>
      <c r="C7" s="120"/>
      <c r="D7" s="88">
        <f>ConstructionLoan!D7</f>
        <v>2500000</v>
      </c>
      <c r="E7" s="13"/>
      <c r="F7" s="23" t="s">
        <v>17</v>
      </c>
      <c r="G7" s="24">
        <f>$D$7*-1</f>
        <v>-2500000</v>
      </c>
      <c r="H7" s="25">
        <f>$D$7*-1</f>
        <v>-2500000</v>
      </c>
      <c r="I7" s="26">
        <f>$D$7*-1</f>
        <v>-2500000</v>
      </c>
      <c r="J7" s="27"/>
      <c r="K7" s="11"/>
      <c r="L7" s="10"/>
      <c r="M7" s="10"/>
      <c r="N7" s="10"/>
      <c r="O7" s="10"/>
      <c r="P7" s="10"/>
      <c r="Q7" s="10"/>
      <c r="R7" s="10"/>
      <c r="S7" s="10"/>
      <c r="T7" s="10"/>
      <c r="U7" s="10"/>
      <c r="V7" s="10"/>
      <c r="W7" s="1"/>
      <c r="X7" s="1"/>
      <c r="Y7" s="1"/>
      <c r="Z7" s="1"/>
      <c r="AA7" s="1"/>
      <c r="AB7" s="1"/>
      <c r="AC7" s="1"/>
      <c r="AD7" s="1"/>
      <c r="AE7" s="1"/>
      <c r="AF7" s="1"/>
      <c r="AG7" s="1"/>
      <c r="AH7" s="1"/>
      <c r="AI7" s="1"/>
      <c r="AJ7" s="1"/>
      <c r="AK7" s="1"/>
      <c r="AL7" s="1"/>
      <c r="AM7" s="1"/>
      <c r="AN7" s="1"/>
      <c r="AO7" s="1"/>
      <c r="AP7" s="1"/>
      <c r="AQ7" s="1"/>
      <c r="AR7" s="1"/>
    </row>
    <row r="8" spans="1:61" ht="14.4" customHeight="1" x14ac:dyDescent="0.35">
      <c r="A8" s="121" t="s">
        <v>14</v>
      </c>
      <c r="B8" s="122"/>
      <c r="C8" s="123"/>
      <c r="D8" s="99">
        <f>ConstructionLoan!D8</f>
        <v>24</v>
      </c>
      <c r="E8" s="13"/>
      <c r="F8" s="23" t="s">
        <v>18</v>
      </c>
      <c r="G8" s="24">
        <f>-B17</f>
        <v>-3800000</v>
      </c>
      <c r="H8" s="25">
        <f>-B17</f>
        <v>-3800000</v>
      </c>
      <c r="I8" s="26">
        <f>-B17</f>
        <v>-3800000</v>
      </c>
      <c r="J8" s="29"/>
      <c r="K8" s="11"/>
      <c r="L8" s="10"/>
      <c r="M8" s="10"/>
      <c r="N8" s="10"/>
      <c r="O8" s="10"/>
      <c r="P8" s="10"/>
      <c r="Q8" s="10"/>
      <c r="R8" s="10"/>
      <c r="S8" s="10"/>
      <c r="T8" s="10"/>
      <c r="U8" s="10"/>
      <c r="V8" s="10"/>
      <c r="W8" s="1"/>
      <c r="X8" s="1"/>
      <c r="Y8" s="1"/>
      <c r="Z8" s="1"/>
      <c r="AA8" s="1"/>
      <c r="AB8" s="1"/>
      <c r="AC8" s="1"/>
      <c r="AD8" s="1"/>
      <c r="AE8" s="1"/>
      <c r="AF8" s="1"/>
      <c r="AG8" s="1"/>
      <c r="AH8" s="1"/>
      <c r="AI8" s="1"/>
      <c r="AJ8" s="1"/>
      <c r="AK8" s="1"/>
      <c r="AL8" s="1"/>
      <c r="AM8" s="1"/>
      <c r="AN8" s="1"/>
      <c r="AO8" s="1"/>
      <c r="AP8" s="1"/>
      <c r="AQ8" s="1"/>
      <c r="AR8" s="1"/>
    </row>
    <row r="9" spans="1:61" ht="14.4" customHeight="1" x14ac:dyDescent="0.35">
      <c r="A9" s="127"/>
      <c r="B9" s="128"/>
      <c r="C9" s="128"/>
      <c r="D9" s="30"/>
      <c r="E9" s="13"/>
      <c r="F9" s="31" t="s">
        <v>4</v>
      </c>
      <c r="G9" s="32">
        <f>SUM(G5:G8)</f>
        <v>9900000</v>
      </c>
      <c r="H9" s="33">
        <f>SUM(H5:H8)</f>
        <v>9900000</v>
      </c>
      <c r="I9" s="34">
        <f>SUM(I5:I8)</f>
        <v>9900000</v>
      </c>
      <c r="J9" s="29"/>
      <c r="K9" s="11"/>
      <c r="L9" s="10"/>
      <c r="M9" s="10"/>
      <c r="N9" s="10"/>
      <c r="O9" s="10"/>
      <c r="P9" s="10"/>
      <c r="Q9" s="10"/>
      <c r="R9" s="10"/>
      <c r="S9" s="10"/>
      <c r="T9" s="10"/>
      <c r="U9" s="10"/>
      <c r="V9" s="10"/>
      <c r="W9" s="1"/>
      <c r="X9" s="1"/>
      <c r="Y9" s="1"/>
      <c r="Z9" s="1"/>
      <c r="AA9" s="1"/>
      <c r="AB9" s="1"/>
      <c r="AC9" s="1"/>
      <c r="AD9" s="1"/>
      <c r="AE9" s="1"/>
      <c r="AF9" s="1"/>
      <c r="AG9" s="1"/>
      <c r="AH9" s="1"/>
      <c r="AI9" s="1"/>
      <c r="AJ9" s="1"/>
      <c r="AK9" s="1"/>
      <c r="AL9" s="1"/>
      <c r="AM9" s="1"/>
      <c r="AN9" s="1"/>
      <c r="AO9" s="1"/>
      <c r="AP9" s="1"/>
      <c r="AQ9" s="1"/>
      <c r="AR9" s="1"/>
    </row>
    <row r="10" spans="1:61" ht="14.4" customHeight="1" x14ac:dyDescent="0.35">
      <c r="A10" s="124" t="s">
        <v>6</v>
      </c>
      <c r="B10" s="125"/>
      <c r="C10" s="126"/>
      <c r="D10" s="89">
        <f>ConstructionLoan!D10</f>
        <v>16000000</v>
      </c>
      <c r="E10" s="13"/>
      <c r="F10" s="31" t="s">
        <v>8</v>
      </c>
      <c r="G10" s="90">
        <f>ConstructionLoan!G10</f>
        <v>0.6</v>
      </c>
      <c r="H10" s="90">
        <f>ConstructionLoan!H10</f>
        <v>0.6</v>
      </c>
      <c r="I10" s="90">
        <f>ConstructionLoan!I10</f>
        <v>0.6</v>
      </c>
      <c r="J10" s="13"/>
      <c r="K10" s="10"/>
      <c r="L10" s="10"/>
      <c r="M10" s="10"/>
      <c r="N10" s="10"/>
      <c r="O10" s="10"/>
      <c r="P10" s="10"/>
      <c r="Q10" s="10"/>
      <c r="R10" s="10"/>
      <c r="S10" s="10"/>
      <c r="T10" s="10"/>
      <c r="U10" s="10"/>
      <c r="V10" s="10"/>
      <c r="W10" s="1"/>
      <c r="X10" s="1"/>
      <c r="Y10" s="1"/>
      <c r="Z10" s="1"/>
      <c r="AA10" s="1"/>
      <c r="AB10" s="1"/>
      <c r="AC10" s="1"/>
      <c r="AD10" s="1"/>
      <c r="AE10" s="1"/>
      <c r="AF10" s="1"/>
      <c r="AG10" s="1"/>
      <c r="AH10" s="1"/>
      <c r="AI10" s="1"/>
      <c r="AJ10" s="1"/>
      <c r="AK10" s="1"/>
      <c r="AL10" s="1"/>
      <c r="AM10" s="1"/>
      <c r="AN10" s="1"/>
      <c r="AO10" s="1"/>
      <c r="AP10" s="1"/>
      <c r="AQ10" s="1"/>
      <c r="AR10" s="1"/>
    </row>
    <row r="11" spans="1:61" ht="14.4" customHeight="1" x14ac:dyDescent="0.35">
      <c r="A11" s="127" t="s">
        <v>12</v>
      </c>
      <c r="B11" s="128"/>
      <c r="C11" s="129"/>
      <c r="D11" s="89">
        <f>ConstructionLoan!D11</f>
        <v>0.95</v>
      </c>
      <c r="E11" s="13"/>
      <c r="F11" s="37" t="s">
        <v>19</v>
      </c>
      <c r="G11" s="38"/>
      <c r="H11" s="38"/>
      <c r="I11" s="39"/>
      <c r="J11" s="13"/>
      <c r="K11" s="10"/>
      <c r="L11" s="10"/>
      <c r="M11" s="10"/>
      <c r="N11" s="10"/>
      <c r="O11" s="10"/>
      <c r="P11" s="10"/>
      <c r="Q11" s="10"/>
      <c r="R11" s="10"/>
      <c r="S11" s="10"/>
      <c r="T11" s="10"/>
      <c r="U11" s="10"/>
      <c r="V11" s="10"/>
      <c r="W11" s="1"/>
      <c r="X11" s="1"/>
      <c r="Y11" s="1"/>
      <c r="Z11" s="1"/>
      <c r="AA11" s="1"/>
      <c r="AB11" s="1"/>
      <c r="AC11" s="1"/>
      <c r="AD11" s="1"/>
      <c r="AE11" s="1"/>
      <c r="AF11" s="1"/>
      <c r="AG11" s="1"/>
      <c r="AH11" s="1"/>
      <c r="AI11" s="1"/>
      <c r="AJ11" s="1"/>
      <c r="AK11" s="1"/>
      <c r="AL11" s="1"/>
      <c r="AM11" s="1"/>
      <c r="AN11" s="1"/>
      <c r="AO11" s="1"/>
      <c r="AP11" s="1"/>
      <c r="AQ11" s="1"/>
      <c r="AR11" s="1"/>
    </row>
    <row r="12" spans="1:61" ht="14.4" customHeight="1" x14ac:dyDescent="0.35">
      <c r="A12" s="127" t="s">
        <v>5</v>
      </c>
      <c r="B12" s="128"/>
      <c r="C12" s="129"/>
      <c r="D12" s="81">
        <f>ConstructionLoan!D12</f>
        <v>15200000</v>
      </c>
      <c r="E12" s="13"/>
      <c r="F12" s="40" t="s">
        <v>1</v>
      </c>
      <c r="G12" s="24">
        <f>G9*G10</f>
        <v>5940000</v>
      </c>
      <c r="H12" s="41">
        <f>H9*H10</f>
        <v>5940000</v>
      </c>
      <c r="I12" s="42">
        <f>I9*I10</f>
        <v>5940000</v>
      </c>
      <c r="J12" s="13"/>
      <c r="K12" s="10"/>
      <c r="L12" s="10"/>
      <c r="M12" s="10"/>
      <c r="N12" s="10"/>
      <c r="O12" s="10"/>
      <c r="P12" s="10"/>
      <c r="Q12" s="10"/>
      <c r="R12" s="10"/>
      <c r="S12" s="10"/>
      <c r="T12" s="10"/>
      <c r="U12" s="10"/>
      <c r="V12" s="10"/>
      <c r="W12" s="1"/>
      <c r="X12" s="1"/>
      <c r="Y12" s="1"/>
      <c r="Z12" s="1"/>
      <c r="AA12" s="1"/>
      <c r="AB12" s="1"/>
      <c r="AC12" s="1"/>
      <c r="AD12" s="1"/>
      <c r="AE12" s="1"/>
      <c r="AF12" s="1"/>
      <c r="AG12" s="1"/>
      <c r="AH12" s="1"/>
      <c r="AI12" s="1"/>
      <c r="AJ12" s="1"/>
      <c r="AK12" s="1"/>
      <c r="AL12" s="1"/>
      <c r="AM12" s="1"/>
      <c r="AN12" s="1"/>
      <c r="AO12" s="1"/>
      <c r="AP12" s="1"/>
      <c r="AQ12" s="1"/>
      <c r="AR12" s="1"/>
    </row>
    <row r="13" spans="1:61" ht="15" customHeight="1" x14ac:dyDescent="0.35">
      <c r="A13" s="127" t="s">
        <v>7</v>
      </c>
      <c r="B13" s="128"/>
      <c r="C13" s="129"/>
      <c r="D13" s="91">
        <f>ConstructionLoan!D13</f>
        <v>0.25</v>
      </c>
      <c r="E13" s="13"/>
      <c r="F13" s="23" t="s">
        <v>20</v>
      </c>
      <c r="G13" s="92">
        <f>ConstructionLoan!G13</f>
        <v>4.7500000000000001E-2</v>
      </c>
      <c r="H13" s="92">
        <f>ConstructionLoan!H13</f>
        <v>5.2499999999999998E-2</v>
      </c>
      <c r="I13" s="92">
        <f>ConstructionLoan!I13</f>
        <v>5.5E-2</v>
      </c>
      <c r="J13" s="13"/>
      <c r="K13" s="10"/>
      <c r="L13" s="10"/>
      <c r="M13" s="10"/>
      <c r="N13" s="10"/>
      <c r="O13" s="10"/>
      <c r="P13" s="10"/>
      <c r="Q13" s="10"/>
      <c r="R13" s="10"/>
      <c r="S13" s="10"/>
      <c r="T13" s="10"/>
      <c r="U13" s="10"/>
      <c r="V13" s="10"/>
      <c r="W13" s="1"/>
      <c r="X13" s="1"/>
      <c r="Y13" s="1"/>
      <c r="Z13" s="1"/>
      <c r="AA13" s="1"/>
      <c r="AB13" s="1"/>
      <c r="AC13" s="1"/>
      <c r="AD13" s="1"/>
      <c r="AE13" s="1"/>
      <c r="AF13" s="1"/>
      <c r="AG13" s="1"/>
      <c r="AH13" s="1"/>
      <c r="AI13" s="1"/>
      <c r="AJ13" s="1"/>
      <c r="AK13" s="1"/>
      <c r="AL13" s="1"/>
      <c r="AM13" s="1"/>
      <c r="AN13" s="1"/>
      <c r="AO13" s="1"/>
      <c r="AP13" s="1"/>
      <c r="AQ13" s="1"/>
      <c r="AR13" s="1"/>
    </row>
    <row r="14" spans="1:61" ht="15" thickBot="1" x14ac:dyDescent="0.4">
      <c r="A14" s="130"/>
      <c r="B14" s="131"/>
      <c r="C14" s="132"/>
      <c r="D14" s="82"/>
      <c r="E14" s="13"/>
      <c r="F14" s="23" t="s">
        <v>2</v>
      </c>
      <c r="G14" s="47">
        <f>G12*G13*($D$8/12)</f>
        <v>564300</v>
      </c>
      <c r="H14" s="48">
        <f>H12*H13*($D$8/12)</f>
        <v>623700</v>
      </c>
      <c r="I14" s="49">
        <f>I12*I13*($D$8/12)</f>
        <v>653400</v>
      </c>
      <c r="J14" s="13"/>
      <c r="K14" s="10"/>
      <c r="L14" s="10"/>
      <c r="M14" s="10"/>
      <c r="N14" s="10"/>
      <c r="O14" s="10"/>
      <c r="P14" s="10"/>
      <c r="Q14" s="10"/>
      <c r="R14" s="10"/>
      <c r="S14" s="10"/>
      <c r="T14" s="10"/>
      <c r="U14" s="10"/>
      <c r="V14" s="10"/>
      <c r="W14" s="1"/>
      <c r="X14" s="1"/>
      <c r="Y14" s="1"/>
      <c r="Z14" s="1"/>
      <c r="AA14" s="1"/>
      <c r="AB14" s="1"/>
      <c r="AC14" s="1"/>
      <c r="AD14" s="1"/>
      <c r="AE14" s="1"/>
      <c r="AF14" s="1"/>
      <c r="AG14" s="1"/>
      <c r="AH14" s="1"/>
      <c r="AI14" s="1"/>
      <c r="AJ14" s="1"/>
      <c r="AK14" s="1"/>
      <c r="AL14" s="1"/>
      <c r="AM14" s="1"/>
      <c r="AN14" s="1"/>
      <c r="AO14" s="1"/>
      <c r="AP14" s="1"/>
      <c r="AQ14" s="1"/>
      <c r="AR14" s="1"/>
    </row>
    <row r="15" spans="1:61" x14ac:dyDescent="0.35">
      <c r="A15" s="102" t="str">
        <f>ConstructionLoan!A15</f>
        <v>Construction Financing</v>
      </c>
      <c r="B15" s="13"/>
      <c r="C15" s="13"/>
      <c r="D15" s="13"/>
      <c r="E15" s="13"/>
      <c r="F15" s="23" t="s">
        <v>22</v>
      </c>
      <c r="G15" s="90">
        <f>ConstructionLoan!G15</f>
        <v>0.02</v>
      </c>
      <c r="H15" s="90">
        <f>ConstructionLoan!H15</f>
        <v>1.4999999999999999E-2</v>
      </c>
      <c r="I15" s="90">
        <f>ConstructionLoan!I15</f>
        <v>0.01</v>
      </c>
      <c r="J15" s="13"/>
      <c r="K15" s="10"/>
      <c r="L15" s="10"/>
      <c r="M15" s="10"/>
      <c r="N15" s="10"/>
      <c r="O15" s="10"/>
      <c r="P15" s="10"/>
      <c r="Q15" s="10"/>
      <c r="R15" s="10"/>
      <c r="S15" s="10"/>
      <c r="T15" s="10"/>
      <c r="U15" s="10"/>
      <c r="V15" s="10"/>
      <c r="W15" s="1"/>
      <c r="X15" s="1"/>
      <c r="Y15" s="1"/>
      <c r="Z15" s="1"/>
      <c r="AA15" s="1"/>
      <c r="AB15" s="1"/>
      <c r="AC15" s="1"/>
      <c r="AD15" s="1"/>
      <c r="AE15" s="1"/>
      <c r="AF15" s="1"/>
      <c r="AG15" s="1"/>
      <c r="AH15" s="1"/>
      <c r="AI15" s="1"/>
      <c r="AJ15" s="1"/>
      <c r="AK15" s="1"/>
      <c r="AL15" s="1"/>
      <c r="AM15" s="1"/>
      <c r="AN15" s="1"/>
      <c r="AO15" s="1"/>
      <c r="AP15" s="1"/>
      <c r="AQ15" s="1"/>
      <c r="AR15" s="1"/>
    </row>
    <row r="16" spans="1:61" ht="30" customHeight="1" x14ac:dyDescent="0.35">
      <c r="A16" s="50" t="s">
        <v>3</v>
      </c>
      <c r="B16" s="51">
        <f>D6</f>
        <v>1300000</v>
      </c>
      <c r="C16" s="52"/>
      <c r="D16" s="13"/>
      <c r="E16" s="13"/>
      <c r="F16" s="23" t="s">
        <v>23</v>
      </c>
      <c r="G16" s="32">
        <f>G9*G15</f>
        <v>198000</v>
      </c>
      <c r="H16" s="53">
        <f>H9*H15</f>
        <v>148500</v>
      </c>
      <c r="I16" s="54">
        <f>I9*I15</f>
        <v>99000</v>
      </c>
      <c r="J16" s="13"/>
      <c r="K16" s="13"/>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row>
    <row r="17" spans="1:61" ht="34.25" customHeight="1" thickBot="1" x14ac:dyDescent="0.8">
      <c r="A17" s="55" t="str">
        <f>ConstructionLoan!A17</f>
        <v>Equity in at Construction</v>
      </c>
      <c r="B17" s="56">
        <f>ConstructionLoan!B17</f>
        <v>3800000</v>
      </c>
      <c r="C17" s="52"/>
      <c r="D17" s="13"/>
      <c r="E17" s="13"/>
      <c r="F17" s="57" t="s">
        <v>25</v>
      </c>
      <c r="G17" s="58">
        <f>G14+G16</f>
        <v>762300</v>
      </c>
      <c r="H17" s="59">
        <f>H14+H16</f>
        <v>772200</v>
      </c>
      <c r="I17" s="60">
        <f>I14+I16</f>
        <v>752400</v>
      </c>
      <c r="J17" s="13"/>
      <c r="K17" s="13"/>
      <c r="L17" s="10"/>
      <c r="M17" s="10"/>
      <c r="N17" s="10"/>
      <c r="O17" s="10"/>
      <c r="P17" s="10"/>
      <c r="Q17" s="10"/>
      <c r="R17" s="10"/>
      <c r="S17" s="10"/>
      <c r="T17" s="10"/>
      <c r="U17" s="10"/>
      <c r="V17" s="10"/>
      <c r="W17" s="10"/>
      <c r="X17" s="1"/>
      <c r="Y17" s="1"/>
      <c r="Z17" s="1"/>
      <c r="AA17" s="1"/>
      <c r="AB17" s="1"/>
      <c r="AC17" s="1"/>
      <c r="AD17" s="1"/>
      <c r="AE17" s="1"/>
      <c r="AF17" s="1"/>
      <c r="AG17" s="1"/>
      <c r="AH17" s="1"/>
      <c r="AI17" s="1"/>
      <c r="AJ17" s="1"/>
      <c r="AK17" s="1"/>
      <c r="AL17" s="1"/>
      <c r="AM17" s="1"/>
      <c r="AN17" s="1"/>
      <c r="AO17" s="1"/>
      <c r="AP17" s="1"/>
      <c r="AQ17" s="1"/>
      <c r="AR17" s="1"/>
      <c r="AS17" s="1"/>
    </row>
    <row r="18" spans="1:61" ht="32" customHeight="1" x14ac:dyDescent="0.35">
      <c r="A18" s="50" t="str">
        <f>ConstructionLoan!A18</f>
        <v>Additional Funding / Subordinate Loans</v>
      </c>
      <c r="B18" s="62">
        <f>ConstructionLoan!B18</f>
        <v>2500000</v>
      </c>
      <c r="C18" s="63"/>
      <c r="E18" s="13"/>
      <c r="F18" s="13"/>
      <c r="G18" s="13"/>
      <c r="H18" s="13"/>
      <c r="I18" s="13"/>
      <c r="J18" s="13"/>
      <c r="K18" s="13"/>
      <c r="L18" s="10"/>
      <c r="M18" s="10"/>
      <c r="N18" s="10"/>
      <c r="O18" s="10"/>
      <c r="P18" s="10"/>
      <c r="Q18" s="10"/>
      <c r="R18" s="10"/>
      <c r="S18" s="10"/>
      <c r="T18" s="10"/>
      <c r="U18" s="10"/>
      <c r="V18" s="10"/>
      <c r="W18" s="10"/>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row>
    <row r="19" spans="1:61" ht="42" customHeight="1" x14ac:dyDescent="0.4">
      <c r="A19" s="64" t="str">
        <f>ConstructionLoan!A19</f>
        <v>Construction Loan</v>
      </c>
      <c r="B19" s="100">
        <f>ConstructionLoan!B19</f>
        <v>9900000</v>
      </c>
      <c r="D19" s="64" t="s">
        <v>37</v>
      </c>
      <c r="E19" s="13"/>
      <c r="F19" s="161" t="str">
        <f>ConstructionLoan!F19</f>
        <v xml:space="preserve">Loan Option 3 is cheaper than Loan Option 1 by $9,900.00 and cheaper than Loan Option 2 by $19,800.00 </v>
      </c>
      <c r="G19" s="161"/>
      <c r="H19" s="161"/>
      <c r="I19" s="161"/>
      <c r="J19" s="13"/>
      <c r="K19" s="13"/>
      <c r="L19" s="10"/>
      <c r="M19" s="10"/>
      <c r="N19" s="10"/>
      <c r="O19" s="10"/>
      <c r="P19" s="10"/>
      <c r="Q19" s="10"/>
      <c r="R19" s="10"/>
      <c r="S19" s="10"/>
      <c r="T19" s="10"/>
      <c r="U19" s="10"/>
      <c r="V19" s="10"/>
      <c r="W19" s="10"/>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1:61" ht="26" x14ac:dyDescent="0.6">
      <c r="A20" s="67" t="str">
        <f>ConstructionLoan!A20</f>
        <v>Total Funding</v>
      </c>
      <c r="B20" s="101">
        <f>ConstructionLoan!B20</f>
        <v>17500000</v>
      </c>
      <c r="C20" s="66" t="str">
        <f>IF(B20=D20,"=","≠")</f>
        <v>=</v>
      </c>
      <c r="D20" s="65">
        <f>D5</f>
        <v>17500000</v>
      </c>
      <c r="E20" s="13"/>
      <c r="F20" s="38"/>
      <c r="G20" s="38"/>
      <c r="H20" s="97"/>
      <c r="I20" s="97"/>
      <c r="J20" s="97"/>
      <c r="K20" s="13"/>
      <c r="L20" s="10"/>
      <c r="M20" s="10"/>
      <c r="N20" s="10"/>
      <c r="O20" s="10"/>
      <c r="P20" s="10"/>
      <c r="Q20" s="10"/>
      <c r="R20" s="10"/>
      <c r="S20" s="10"/>
      <c r="T20" s="10"/>
      <c r="U20" s="10"/>
      <c r="V20" s="10"/>
      <c r="W20" s="10"/>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1" ht="31.75" customHeight="1" x14ac:dyDescent="0.35">
      <c r="A21" s="67" t="str">
        <f>ConstructionLoan!A21</f>
        <v>Surplus (Gap)</v>
      </c>
      <c r="B21" s="159">
        <f>ConstructionLoan!B21</f>
        <v>0</v>
      </c>
      <c r="C21" s="160"/>
      <c r="D21" s="160"/>
      <c r="E21" s="13"/>
      <c r="F21" s="97"/>
      <c r="G21" s="98"/>
      <c r="H21" s="97"/>
      <c r="I21" s="97"/>
      <c r="J21" s="97"/>
      <c r="K21" s="13"/>
      <c r="L21" s="10"/>
      <c r="M21" s="10"/>
      <c r="N21" s="10"/>
      <c r="O21" s="10"/>
      <c r="P21" s="10"/>
      <c r="Q21" s="10"/>
      <c r="R21" s="10"/>
      <c r="S21" s="10"/>
      <c r="T21" s="10"/>
      <c r="U21" s="10"/>
      <c r="V21" s="10"/>
      <c r="W21" s="10"/>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4.5" customHeight="1" x14ac:dyDescent="0.35">
      <c r="A22" s="157" t="str">
        <f>ConstructionLoan!A1</f>
        <v>This tool, the free Construction Loan Cost Calculator (CLCC), is owned by Wendy Carter Development Consulting LLC and protected by intellectual property laws. By using the CLCC, you agree that the CLCC is provided solely for informational and educational purposes and that any reliance that you place on the CLCC is strictly at your own risk. Wendy Carter Development Consulting LLC disclaims all warranties and responsibility arising from any reliance placed on the CLCC by any user, or by anyone who may be informed of any of its contents. You further agree that Wendy Carter Development Consulting LLC is not responsible for the consequences of any decisions or actions taken by you or any third party in reliance upon the CLCC.</v>
      </c>
      <c r="B22" s="157"/>
      <c r="C22" s="157"/>
      <c r="D22" s="157"/>
      <c r="E22" s="157"/>
      <c r="F22" s="157"/>
      <c r="G22" s="157"/>
      <c r="H22" s="157"/>
      <c r="I22" s="157"/>
      <c r="J22" s="157"/>
      <c r="K22" s="13"/>
      <c r="L22" s="10"/>
      <c r="M22" s="10"/>
      <c r="N22" s="10"/>
      <c r="O22" s="10"/>
      <c r="P22" s="10"/>
      <c r="Q22" s="10"/>
      <c r="R22" s="10"/>
      <c r="S22" s="10"/>
      <c r="T22" s="10"/>
      <c r="U22" s="10"/>
      <c r="V22" s="10"/>
      <c r="W22" s="10"/>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1:61" x14ac:dyDescent="0.35">
      <c r="A23" s="157"/>
      <c r="B23" s="157"/>
      <c r="C23" s="157"/>
      <c r="D23" s="157"/>
      <c r="E23" s="157"/>
      <c r="F23" s="157"/>
      <c r="G23" s="157"/>
      <c r="H23" s="157"/>
      <c r="I23" s="157"/>
      <c r="J23" s="157"/>
      <c r="K23" s="13"/>
      <c r="L23" s="10"/>
      <c r="M23" s="10"/>
      <c r="N23" s="10"/>
      <c r="O23" s="10"/>
      <c r="P23" s="10"/>
      <c r="Q23" s="10"/>
      <c r="R23" s="10"/>
      <c r="S23" s="10"/>
      <c r="T23" s="10"/>
      <c r="U23" s="10"/>
      <c r="V23" s="10"/>
      <c r="W23" s="10"/>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x14ac:dyDescent="0.35">
      <c r="A24" s="157"/>
      <c r="B24" s="157"/>
      <c r="C24" s="157"/>
      <c r="D24" s="157"/>
      <c r="E24" s="157"/>
      <c r="F24" s="157"/>
      <c r="G24" s="157"/>
      <c r="H24" s="157"/>
      <c r="I24" s="157"/>
      <c r="J24" s="157"/>
      <c r="K24" s="13"/>
      <c r="L24" s="10"/>
      <c r="M24" s="10"/>
      <c r="N24" s="10"/>
      <c r="O24" s="10"/>
      <c r="P24" s="10"/>
      <c r="Q24" s="10"/>
      <c r="R24" s="10"/>
      <c r="S24" s="10"/>
      <c r="T24" s="10"/>
      <c r="U24" s="10"/>
      <c r="V24" s="10"/>
      <c r="W24" s="10"/>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1:61" x14ac:dyDescent="0.35">
      <c r="A25" s="157"/>
      <c r="B25" s="157"/>
      <c r="C25" s="157"/>
      <c r="D25" s="157"/>
      <c r="E25" s="157"/>
      <c r="F25" s="157"/>
      <c r="G25" s="157"/>
      <c r="H25" s="157"/>
      <c r="I25" s="157"/>
      <c r="J25" s="157"/>
      <c r="K25" s="13"/>
      <c r="L25" s="10"/>
      <c r="M25" s="10"/>
      <c r="N25" s="10"/>
      <c r="O25" s="10"/>
      <c r="P25" s="10"/>
      <c r="Q25" s="10"/>
      <c r="R25" s="10"/>
      <c r="S25" s="10"/>
      <c r="T25" s="10"/>
      <c r="U25" s="10"/>
      <c r="V25" s="10"/>
      <c r="W25" s="10"/>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x14ac:dyDescent="0.35">
      <c r="A26" s="157"/>
      <c r="B26" s="157"/>
      <c r="C26" s="157"/>
      <c r="D26" s="157"/>
      <c r="E26" s="157"/>
      <c r="F26" s="157"/>
      <c r="G26" s="157"/>
      <c r="H26" s="157"/>
      <c r="I26" s="157"/>
      <c r="J26" s="157"/>
      <c r="K26" s="13"/>
      <c r="L26" s="10"/>
      <c r="M26" s="10"/>
      <c r="N26" s="10"/>
      <c r="O26" s="10"/>
      <c r="P26" s="10"/>
      <c r="Q26" s="10"/>
      <c r="R26" s="10"/>
      <c r="S26" s="10"/>
      <c r="T26" s="10"/>
      <c r="U26" s="10"/>
      <c r="V26" s="10"/>
      <c r="W26" s="10"/>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1:61" x14ac:dyDescent="0.35">
      <c r="A27" s="157"/>
      <c r="B27" s="157"/>
      <c r="C27" s="157"/>
      <c r="D27" s="157"/>
      <c r="E27" s="157"/>
      <c r="F27" s="157"/>
      <c r="G27" s="157"/>
      <c r="H27" s="157"/>
      <c r="I27" s="157"/>
      <c r="J27" s="157"/>
      <c r="K27" s="13"/>
      <c r="L27" s="10"/>
      <c r="M27" s="10"/>
      <c r="N27" s="10"/>
      <c r="O27" s="10"/>
      <c r="P27" s="10"/>
      <c r="Q27" s="10"/>
      <c r="R27" s="10"/>
      <c r="S27" s="10"/>
      <c r="T27" s="10"/>
      <c r="U27" s="10"/>
      <c r="V27" s="10"/>
      <c r="W27" s="10"/>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ht="43" customHeight="1" x14ac:dyDescent="0.35">
      <c r="A32" s="10"/>
      <c r="B32" s="10"/>
      <c r="C32" s="10"/>
      <c r="D32" s="10"/>
      <c r="E32" s="10"/>
      <c r="F32" s="10"/>
      <c r="G32" s="10"/>
      <c r="H32" s="103" t="s">
        <v>46</v>
      </c>
      <c r="I32" s="156"/>
      <c r="J32" s="156"/>
      <c r="K32" s="10"/>
      <c r="L32" s="10"/>
      <c r="M32" s="10"/>
      <c r="N32" s="10"/>
      <c r="O32" s="10"/>
      <c r="P32" s="10"/>
      <c r="Q32" s="10"/>
      <c r="R32" s="10"/>
      <c r="S32" s="10"/>
      <c r="T32" s="10"/>
      <c r="U32" s="10"/>
      <c r="V32" s="10"/>
      <c r="W32" s="10"/>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1:61" x14ac:dyDescent="0.35">
      <c r="A33" s="10"/>
      <c r="B33" s="10"/>
      <c r="D33" s="96" t="s">
        <v>45</v>
      </c>
      <c r="E33" s="10"/>
      <c r="F33" s="10"/>
      <c r="G33" s="10"/>
      <c r="H33" s="156"/>
      <c r="I33" s="156"/>
      <c r="J33" s="156"/>
      <c r="K33" s="10"/>
      <c r="L33" s="10"/>
      <c r="M33" s="10"/>
      <c r="N33" s="10"/>
      <c r="O33" s="10"/>
      <c r="P33" s="10"/>
      <c r="Q33" s="10"/>
      <c r="R33" s="10"/>
      <c r="S33" s="10"/>
      <c r="T33" s="10"/>
      <c r="U33" s="10"/>
      <c r="V33" s="10"/>
      <c r="W33" s="10"/>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x14ac:dyDescent="0.35">
      <c r="A34" s="10"/>
      <c r="B34" s="10"/>
      <c r="C34" s="10"/>
      <c r="E34" s="10"/>
      <c r="F34" s="10"/>
      <c r="G34" s="10"/>
      <c r="H34" s="10"/>
      <c r="I34" s="10"/>
      <c r="J34" s="10"/>
      <c r="K34" s="10"/>
      <c r="L34" s="10"/>
      <c r="M34" s="10"/>
      <c r="N34" s="10"/>
      <c r="O34" s="10"/>
      <c r="P34" s="10"/>
      <c r="Q34" s="10"/>
      <c r="R34" s="10"/>
      <c r="S34" s="10"/>
      <c r="T34" s="10"/>
      <c r="U34" s="10"/>
      <c r="V34" s="10"/>
      <c r="W34" s="10"/>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x14ac:dyDescent="0.35">
      <c r="A35" s="10"/>
      <c r="B35" s="10"/>
      <c r="C35" s="10"/>
      <c r="D35" s="10"/>
      <c r="E35" s="10"/>
      <c r="F35" s="10"/>
      <c r="G35" s="10"/>
      <c r="H35" s="10"/>
      <c r="I35" s="10"/>
      <c r="J35" s="10"/>
      <c r="K35" s="10"/>
      <c r="L35" s="10"/>
      <c r="M35" s="10"/>
      <c r="N35" s="10"/>
      <c r="O35" s="10"/>
      <c r="P35" s="10"/>
      <c r="Q35" s="10"/>
      <c r="R35" s="10"/>
      <c r="S35" s="10"/>
      <c r="T35" s="10"/>
      <c r="U35" s="10"/>
      <c r="V35" s="10"/>
      <c r="W35" s="10"/>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x14ac:dyDescent="0.35">
      <c r="A36" s="10"/>
      <c r="B36" s="10"/>
      <c r="C36" s="10"/>
      <c r="D36" s="10"/>
      <c r="E36" s="10"/>
      <c r="F36" s="10"/>
      <c r="G36" s="10"/>
      <c r="H36" s="10"/>
      <c r="I36" s="10"/>
      <c r="J36" s="10"/>
      <c r="K36" s="10"/>
      <c r="L36" s="10"/>
      <c r="M36" s="10"/>
      <c r="N36" s="10"/>
      <c r="O36" s="10"/>
      <c r="P36" s="10"/>
      <c r="Q36" s="10"/>
      <c r="R36" s="10"/>
      <c r="S36" s="10"/>
      <c r="T36" s="10"/>
      <c r="U36" s="10"/>
      <c r="V36" s="10"/>
      <c r="W36" s="10"/>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1:61"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1" x14ac:dyDescent="0.35">
      <c r="A38" s="10"/>
      <c r="B38" s="10"/>
      <c r="C38" s="10"/>
      <c r="D38" s="10"/>
      <c r="E38" s="10"/>
      <c r="F38" s="10"/>
      <c r="G38" s="10"/>
      <c r="H38" s="10"/>
      <c r="I38" s="10"/>
      <c r="J38" s="10"/>
      <c r="K38" s="10"/>
      <c r="L38" s="10"/>
      <c r="M38" s="10"/>
      <c r="N38" s="10"/>
      <c r="O38" s="10"/>
      <c r="P38" s="10"/>
      <c r="Q38" s="10"/>
      <c r="R38" s="10"/>
      <c r="S38" s="10"/>
      <c r="T38" s="10"/>
      <c r="U38" s="10"/>
      <c r="V38" s="10"/>
      <c r="W38" s="10"/>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x14ac:dyDescent="0.35">
      <c r="A39" s="10"/>
      <c r="B39" s="10"/>
      <c r="C39" s="10"/>
      <c r="D39" s="10"/>
      <c r="E39" s="10"/>
      <c r="F39" s="10"/>
      <c r="G39" s="10"/>
      <c r="H39" s="10"/>
      <c r="I39" s="10"/>
      <c r="J39" s="10"/>
      <c r="K39" s="10"/>
      <c r="L39" s="10"/>
      <c r="M39" s="10"/>
      <c r="N39" s="10"/>
      <c r="O39" s="10"/>
      <c r="P39" s="10"/>
      <c r="Q39" s="10"/>
      <c r="R39" s="10"/>
      <c r="S39" s="10"/>
      <c r="T39" s="10"/>
      <c r="U39" s="10"/>
      <c r="V39" s="10"/>
      <c r="W39" s="10"/>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x14ac:dyDescent="0.35">
      <c r="A40" s="10"/>
      <c r="B40" s="10"/>
      <c r="C40" s="10"/>
      <c r="D40" s="10"/>
      <c r="E40" s="10"/>
      <c r="F40" s="10"/>
      <c r="G40" s="10"/>
      <c r="H40" s="10"/>
      <c r="I40" s="10"/>
      <c r="J40" s="10"/>
      <c r="K40" s="10"/>
      <c r="L40" s="10"/>
      <c r="M40" s="10"/>
      <c r="N40" s="10"/>
      <c r="O40" s="10"/>
      <c r="P40" s="10"/>
      <c r="Q40" s="10"/>
      <c r="R40" s="10"/>
      <c r="S40" s="10"/>
      <c r="T40" s="10"/>
      <c r="U40" s="10"/>
      <c r="V40" s="10"/>
      <c r="W40" s="10"/>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1" x14ac:dyDescent="0.35">
      <c r="A41" s="10"/>
      <c r="B41" s="10"/>
      <c r="C41" s="10"/>
      <c r="D41" s="10"/>
      <c r="E41" s="10"/>
      <c r="F41" s="10"/>
      <c r="G41" s="10"/>
      <c r="H41" s="10"/>
      <c r="I41" s="10"/>
      <c r="J41" s="10"/>
      <c r="K41" s="10"/>
      <c r="L41" s="10"/>
      <c r="M41" s="10"/>
      <c r="N41" s="10"/>
      <c r="O41" s="10"/>
      <c r="P41" s="10"/>
      <c r="Q41" s="10"/>
      <c r="R41" s="10"/>
      <c r="S41" s="10"/>
      <c r="T41" s="10"/>
      <c r="U41" s="10"/>
      <c r="V41" s="10"/>
      <c r="W41" s="10"/>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1:61" x14ac:dyDescent="0.35">
      <c r="A42" s="10"/>
      <c r="B42" s="10"/>
      <c r="C42" s="10"/>
      <c r="D42" s="10"/>
      <c r="E42" s="10"/>
      <c r="F42" s="10"/>
      <c r="G42" s="10"/>
      <c r="H42" s="10"/>
      <c r="I42" s="10"/>
      <c r="J42" s="10"/>
      <c r="K42" s="10"/>
      <c r="L42" s="10"/>
      <c r="M42" s="10"/>
      <c r="N42" s="10"/>
      <c r="O42" s="10"/>
      <c r="P42" s="10"/>
      <c r="Q42" s="10"/>
      <c r="R42" s="10"/>
      <c r="S42" s="10"/>
      <c r="T42" s="10"/>
      <c r="U42" s="10"/>
      <c r="V42" s="10"/>
      <c r="W42" s="10"/>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1:61" x14ac:dyDescent="0.35">
      <c r="A43" s="10"/>
      <c r="B43" s="10"/>
      <c r="C43" s="10"/>
      <c r="D43" s="10"/>
      <c r="E43" s="10"/>
      <c r="F43" s="10"/>
      <c r="G43" s="10"/>
      <c r="H43" s="10"/>
      <c r="I43" s="10"/>
      <c r="J43" s="10"/>
      <c r="K43" s="10"/>
      <c r="L43" s="10"/>
      <c r="M43" s="10"/>
      <c r="N43" s="10"/>
      <c r="O43" s="10"/>
      <c r="P43" s="10"/>
      <c r="Q43" s="10"/>
      <c r="R43" s="10"/>
      <c r="S43" s="10"/>
      <c r="T43" s="10"/>
      <c r="U43" s="10"/>
      <c r="V43" s="10"/>
      <c r="W43" s="10"/>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1:61" x14ac:dyDescent="0.35">
      <c r="A44" s="10"/>
      <c r="B44" s="10"/>
      <c r="C44" s="10"/>
      <c r="D44" s="10"/>
      <c r="E44" s="10"/>
      <c r="F44" s="10"/>
      <c r="G44" s="10"/>
      <c r="H44" s="10"/>
      <c r="I44" s="10"/>
      <c r="J44" s="10"/>
      <c r="K44" s="10"/>
      <c r="L44" s="10"/>
      <c r="M44" s="10"/>
      <c r="N44" s="10"/>
      <c r="O44" s="10"/>
      <c r="P44" s="10"/>
      <c r="Q44" s="10"/>
      <c r="R44" s="10"/>
      <c r="S44" s="10"/>
      <c r="T44" s="10"/>
      <c r="U44" s="10"/>
      <c r="V44" s="10"/>
      <c r="W44" s="10"/>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1:61" x14ac:dyDescent="0.35">
      <c r="A45" s="10"/>
      <c r="B45" s="10"/>
      <c r="C45" s="10"/>
      <c r="D45" s="10"/>
      <c r="E45" s="10"/>
      <c r="F45" s="10"/>
      <c r="G45" s="10"/>
      <c r="H45" s="10"/>
      <c r="I45" s="10"/>
      <c r="J45" s="10"/>
      <c r="K45" s="10"/>
      <c r="L45" s="10"/>
      <c r="M45" s="10"/>
      <c r="N45" s="10"/>
      <c r="O45" s="10"/>
      <c r="P45" s="10"/>
      <c r="Q45" s="10"/>
      <c r="R45" s="10"/>
      <c r="S45" s="10"/>
      <c r="T45" s="10"/>
      <c r="U45" s="10"/>
      <c r="V45" s="10"/>
      <c r="W45" s="10"/>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x14ac:dyDescent="0.35">
      <c r="A46" s="10"/>
      <c r="B46" s="10"/>
      <c r="C46" s="10"/>
      <c r="D46" s="10"/>
      <c r="E46" s="10"/>
      <c r="F46" s="10"/>
      <c r="G46" s="10"/>
      <c r="H46" s="10"/>
      <c r="I46" s="10"/>
      <c r="J46" s="10"/>
      <c r="K46" s="10"/>
      <c r="L46" s="10"/>
      <c r="M46" s="10"/>
      <c r="N46" s="10"/>
      <c r="O46" s="10"/>
      <c r="P46" s="10"/>
      <c r="Q46" s="10"/>
      <c r="R46" s="10"/>
      <c r="S46" s="10"/>
      <c r="T46" s="10"/>
      <c r="U46" s="10"/>
      <c r="V46" s="10"/>
      <c r="W46" s="10"/>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x14ac:dyDescent="0.35">
      <c r="A47" s="10"/>
      <c r="B47" s="10"/>
      <c r="C47" s="10"/>
      <c r="D47" s="10"/>
      <c r="E47" s="10"/>
      <c r="F47" s="10"/>
      <c r="G47" s="10"/>
      <c r="H47" s="10"/>
      <c r="I47" s="10"/>
      <c r="J47" s="10"/>
      <c r="K47" s="10"/>
      <c r="L47" s="10"/>
      <c r="M47" s="10"/>
      <c r="N47" s="10"/>
      <c r="O47" s="10"/>
      <c r="P47" s="10"/>
      <c r="Q47" s="10"/>
      <c r="R47" s="10"/>
      <c r="S47" s="10"/>
      <c r="T47" s="10"/>
      <c r="U47" s="10"/>
      <c r="V47" s="10"/>
      <c r="W47" s="10"/>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35">
      <c r="A49" s="10"/>
      <c r="B49" s="10"/>
      <c r="C49" s="10"/>
      <c r="D49" s="10"/>
      <c r="E49" s="10"/>
      <c r="F49" s="10"/>
      <c r="G49" s="10"/>
      <c r="H49" s="10"/>
      <c r="I49" s="10"/>
      <c r="J49" s="10"/>
      <c r="K49" s="10"/>
      <c r="L49" s="10"/>
      <c r="M49" s="10"/>
      <c r="N49" s="10"/>
      <c r="O49" s="10"/>
      <c r="P49" s="10"/>
      <c r="Q49" s="10"/>
      <c r="R49" s="10"/>
      <c r="S49" s="10"/>
      <c r="T49" s="10"/>
      <c r="U49" s="10"/>
      <c r="V49" s="10"/>
      <c r="W49" s="10"/>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x14ac:dyDescent="0.35">
      <c r="A51" s="10"/>
      <c r="B51" s="10"/>
      <c r="C51" s="10"/>
      <c r="D51" s="10"/>
      <c r="E51" s="10"/>
      <c r="F51" s="10"/>
      <c r="G51" s="10"/>
      <c r="H51" s="10"/>
      <c r="I51" s="10"/>
      <c r="J51" s="10"/>
      <c r="K51" s="10"/>
      <c r="L51" s="10"/>
      <c r="M51" s="10"/>
      <c r="N51" s="10"/>
      <c r="O51" s="10"/>
      <c r="P51" s="10"/>
      <c r="Q51" s="10"/>
      <c r="R51" s="10"/>
      <c r="S51" s="10"/>
      <c r="T51" s="10"/>
      <c r="U51" s="10"/>
      <c r="V51" s="10"/>
      <c r="W51" s="10"/>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1:6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1:6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1:6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1:6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1:6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1:6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1:6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1:6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1:6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1:6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1:6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1:6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1:6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1:6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1:6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1:6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1:6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1:6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1:6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9" spans="1:61" x14ac:dyDescent="0.35">
      <c r="A149" t="s">
        <v>26</v>
      </c>
      <c r="D149">
        <v>1</v>
      </c>
    </row>
  </sheetData>
  <sheetProtection algorithmName="SHA-512" hashValue="d6BHXOvwRD7TlDXRUWkcJp00TExj8FnN9JOrpwUfE+axNnxeIcWH5/eXWyWctwH3dvQezXDh0sXbJPdO+FB7Ew==" saltValue="5USjKL3qmymVMnNScRm6jA==" spinCount="100000" sheet="1" objects="1" scenarios="1"/>
  <mergeCells count="16">
    <mergeCell ref="A1:H2"/>
    <mergeCell ref="A14:C14"/>
    <mergeCell ref="B21:D21"/>
    <mergeCell ref="F19:I19"/>
    <mergeCell ref="A4:D4"/>
    <mergeCell ref="A5:C5"/>
    <mergeCell ref="A6:C6"/>
    <mergeCell ref="A7:C7"/>
    <mergeCell ref="H32:J33"/>
    <mergeCell ref="A8:C8"/>
    <mergeCell ref="A9:C9"/>
    <mergeCell ref="A10:C10"/>
    <mergeCell ref="A11:C11"/>
    <mergeCell ref="A12:C12"/>
    <mergeCell ref="A13:C13"/>
    <mergeCell ref="A22:J27"/>
  </mergeCells>
  <dataValidations count="5">
    <dataValidation allowBlank="1" showInputMessage="1" showErrorMessage="1" prompt="Enter loan fee from lender A LOI." sqref="G15:I15" xr:uid="{8B42ED24-A907-43FA-9962-94F75E2C8210}"/>
    <dataValidation allowBlank="1" showInputMessage="1" showErrorMessage="1" prompt="Enter interest rate from lender A LOI." sqref="G13:I13" xr:uid="{1829C5FC-CE72-4A00-AC31-9755042894FA}"/>
    <dataValidation allowBlank="1" showInputMessage="1" showErrorMessage="1" prompt="Industry standard is 60%" sqref="G10:I10" xr:uid="{C937BDAE-DE3D-46B5-AA97-FEB4A679B79A}"/>
    <dataValidation allowBlank="1" showInputMessage="1" showErrorMessage="1" prompt="Total tax credits from the award letter. Remember to multiply the annual credit amount by 10. " sqref="D10:D14" xr:uid="{E2C693D9-820F-4A16-A3C7-A63F097AE0EF}"/>
    <dataValidation allowBlank="1" showInputMessage="1" showErrorMessage="1" prompt="Hard enter TDC, or, if adding this page to a larger spreadsheet, link this cell to your TDC." sqref="D5:D8" xr:uid="{1A931CBC-AB2C-4E01-8FAA-DC8577B90206}"/>
  </dataValidations>
  <hyperlinks>
    <hyperlink ref="F11" location="Explanation!A53" display="More Info On Average Outstanding Balance" xr:uid="{AF4F2101-4D27-4611-B16E-BF4CCBDE47DD}"/>
    <hyperlink ref="A3" location="ConstructionLoan!A1" display="Back to worksheet" xr:uid="{FFAF2616-7AC5-4638-9833-7E84A0D5EB9B}"/>
  </hyperlinks>
  <printOptions gridLines="1"/>
  <pageMargins left="0.25" right="0.25" top="0.75" bottom="0.75" header="0.3" footer="0.3"/>
  <pageSetup scale="7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ConstructionLoan</vt:lpstr>
      <vt:lpstr>Explanation</vt:lpstr>
      <vt:lpstr>Printable Copy</vt:lpstr>
      <vt:lpstr>ConstructionLoan!Print_Area</vt:lpstr>
      <vt:lpstr>'Printable Copy'!Print_Area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Carter</dc:creator>
  <cp:lastModifiedBy>Wendy Carter</cp:lastModifiedBy>
  <cp:lastPrinted>2020-08-03T19:30:41Z</cp:lastPrinted>
  <dcterms:created xsi:type="dcterms:W3CDTF">2020-06-09T17:48:58Z</dcterms:created>
  <dcterms:modified xsi:type="dcterms:W3CDTF">2020-08-04T21:25:59Z</dcterms:modified>
</cp:coreProperties>
</file>